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snsv01\共有\(新）医師会\０４．保健医療福祉\(03)在宅当番医\在宅当番医\関係各位配布用\R6年\"/>
    </mc:Choice>
  </mc:AlternateContent>
  <xr:revisionPtr revIDLastSave="0" documentId="8_{30481AEA-D67B-4023-9349-5B0DC3C23FE0}" xr6:coauthVersionLast="47" xr6:coauthVersionMax="47" xr10:uidLastSave="{00000000-0000-0000-0000-000000000000}"/>
  <bookViews>
    <workbookView xWindow="-120" yWindow="-120" windowWidth="29040" windowHeight="15720" xr2:uid="{9A1C38A4-EDC0-40FA-A1B6-1C9DCFC662CD}"/>
  </bookViews>
  <sheets>
    <sheet name="４月分" sheetId="1" r:id="rId1"/>
  </sheets>
  <externalReferences>
    <externalReference r:id="rId2"/>
  </externalReferences>
  <definedNames>
    <definedName name="外科1">[1]IDリスト!$A$2:$D$26</definedName>
    <definedName name="外科2">[1]IDリスト!$G$2:$J$33</definedName>
    <definedName name="小児科">[1]IDリスト!$V$2:$Y$13</definedName>
    <definedName name="内科1">[1]IDリスト!$L$2:$O$36</definedName>
    <definedName name="内科2">[1]IDリスト!$Q$2:$T$15</definedName>
    <definedName name="輪番">[1]IDリスト!$AF$2:$AI$5</definedName>
    <definedName name="髙木・小長井">[1]IDリスト!$AA$2:$AD$8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P44" i="1"/>
  <c r="N44" i="1"/>
  <c r="L44" i="1"/>
  <c r="J44" i="1"/>
  <c r="G44" i="1"/>
  <c r="E44" i="1"/>
  <c r="C44" i="1"/>
  <c r="T43" i="1"/>
  <c r="P43" i="1"/>
  <c r="N43" i="1"/>
  <c r="L43" i="1"/>
  <c r="J43" i="1"/>
  <c r="G43" i="1"/>
  <c r="E43" i="1"/>
  <c r="C43" i="1"/>
  <c r="T42" i="1"/>
  <c r="P42" i="1"/>
  <c r="N42" i="1"/>
  <c r="L42" i="1"/>
  <c r="J42" i="1"/>
  <c r="G42" i="1"/>
  <c r="E42" i="1"/>
  <c r="C42" i="1"/>
  <c r="T41" i="1"/>
  <c r="P41" i="1"/>
  <c r="N41" i="1"/>
  <c r="L41" i="1"/>
  <c r="J41" i="1"/>
  <c r="G41" i="1"/>
  <c r="E41" i="1"/>
  <c r="C41" i="1"/>
  <c r="T40" i="1"/>
  <c r="P40" i="1"/>
  <c r="N40" i="1"/>
  <c r="L40" i="1"/>
  <c r="J40" i="1"/>
  <c r="G40" i="1"/>
  <c r="E40" i="1"/>
  <c r="C40" i="1"/>
  <c r="T39" i="1"/>
  <c r="P39" i="1"/>
  <c r="N39" i="1"/>
  <c r="L39" i="1"/>
  <c r="J39" i="1"/>
  <c r="G39" i="1"/>
  <c r="E39" i="1"/>
  <c r="C39" i="1"/>
  <c r="T38" i="1"/>
  <c r="P38" i="1"/>
  <c r="N38" i="1"/>
  <c r="L38" i="1"/>
  <c r="J38" i="1"/>
  <c r="G38" i="1"/>
  <c r="E38" i="1"/>
  <c r="C38" i="1"/>
  <c r="T37" i="1"/>
  <c r="P37" i="1"/>
  <c r="N37" i="1"/>
  <c r="L37" i="1"/>
  <c r="J37" i="1"/>
  <c r="G37" i="1"/>
  <c r="E37" i="1"/>
  <c r="C37" i="1"/>
  <c r="T36" i="1"/>
  <c r="P36" i="1"/>
  <c r="N36" i="1"/>
  <c r="L36" i="1"/>
  <c r="J36" i="1"/>
  <c r="G36" i="1"/>
  <c r="E36" i="1"/>
  <c r="C36" i="1"/>
  <c r="T35" i="1"/>
  <c r="P35" i="1"/>
  <c r="N35" i="1"/>
  <c r="L35" i="1"/>
  <c r="J35" i="1"/>
  <c r="G35" i="1"/>
  <c r="E35" i="1"/>
  <c r="C35" i="1"/>
  <c r="T34" i="1"/>
  <c r="P34" i="1"/>
  <c r="N34" i="1"/>
  <c r="L34" i="1"/>
  <c r="J34" i="1"/>
  <c r="G34" i="1"/>
  <c r="E34" i="1"/>
  <c r="C34" i="1"/>
  <c r="T33" i="1"/>
  <c r="P33" i="1"/>
  <c r="N33" i="1"/>
  <c r="L33" i="1"/>
  <c r="J33" i="1"/>
  <c r="G33" i="1"/>
  <c r="E33" i="1"/>
  <c r="C33" i="1"/>
  <c r="T32" i="1"/>
  <c r="P32" i="1"/>
  <c r="N32" i="1"/>
  <c r="L32" i="1"/>
  <c r="J32" i="1"/>
  <c r="G32" i="1"/>
  <c r="E32" i="1"/>
  <c r="C32" i="1"/>
  <c r="T31" i="1"/>
  <c r="P31" i="1"/>
  <c r="N31" i="1"/>
  <c r="L31" i="1"/>
  <c r="J31" i="1"/>
  <c r="G31" i="1"/>
  <c r="E31" i="1"/>
  <c r="C31" i="1"/>
  <c r="T30" i="1"/>
  <c r="P30" i="1"/>
  <c r="N30" i="1"/>
  <c r="L30" i="1"/>
  <c r="J30" i="1"/>
  <c r="G30" i="1"/>
  <c r="E30" i="1"/>
  <c r="C30" i="1"/>
  <c r="T29" i="1"/>
  <c r="P29" i="1"/>
  <c r="T28" i="1"/>
  <c r="P28" i="1"/>
  <c r="T27" i="1"/>
  <c r="P27" i="1"/>
  <c r="T26" i="1"/>
  <c r="O26" i="1"/>
  <c r="K26" i="1"/>
  <c r="I26" i="1"/>
  <c r="G26" i="1"/>
  <c r="E26" i="1"/>
  <c r="C26" i="1"/>
  <c r="T25" i="1"/>
  <c r="O25" i="1"/>
  <c r="K25" i="1"/>
  <c r="I25" i="1"/>
  <c r="G25" i="1"/>
  <c r="E25" i="1"/>
  <c r="C25" i="1"/>
  <c r="T24" i="1"/>
  <c r="O24" i="1"/>
  <c r="P25" i="1" s="1"/>
  <c r="K24" i="1"/>
  <c r="I24" i="1"/>
  <c r="G24" i="1"/>
  <c r="E24" i="1"/>
  <c r="C24" i="1"/>
  <c r="T23" i="1"/>
  <c r="O23" i="1"/>
  <c r="K23" i="1"/>
  <c r="I23" i="1"/>
  <c r="G23" i="1"/>
  <c r="E23" i="1"/>
  <c r="C23" i="1"/>
  <c r="T22" i="1"/>
  <c r="O22" i="1"/>
  <c r="K22" i="1"/>
  <c r="I22" i="1"/>
  <c r="G22" i="1"/>
  <c r="E22" i="1"/>
  <c r="C22" i="1"/>
  <c r="T21" i="1"/>
  <c r="O21" i="1"/>
  <c r="P22" i="1" s="1"/>
  <c r="K21" i="1"/>
  <c r="I21" i="1"/>
  <c r="G21" i="1"/>
  <c r="E21" i="1"/>
  <c r="C21" i="1"/>
  <c r="T20" i="1"/>
  <c r="O20" i="1"/>
  <c r="K20" i="1"/>
  <c r="I20" i="1"/>
  <c r="G20" i="1"/>
  <c r="C20" i="1"/>
  <c r="T19" i="1"/>
  <c r="O19" i="1"/>
  <c r="K19" i="1"/>
  <c r="I19" i="1"/>
  <c r="G19" i="1"/>
  <c r="C19" i="1"/>
  <c r="T18" i="1"/>
  <c r="P18" i="1"/>
  <c r="O18" i="1"/>
  <c r="P19" i="1" s="1"/>
  <c r="K18" i="1"/>
  <c r="I18" i="1"/>
  <c r="G18" i="1"/>
  <c r="C18" i="1"/>
  <c r="T17" i="1"/>
  <c r="O17" i="1"/>
  <c r="K17" i="1"/>
  <c r="I17" i="1"/>
  <c r="G17" i="1"/>
  <c r="E17" i="1"/>
  <c r="C17" i="1"/>
  <c r="T16" i="1"/>
  <c r="O16" i="1"/>
  <c r="K16" i="1"/>
  <c r="I16" i="1"/>
  <c r="G16" i="1"/>
  <c r="E16" i="1"/>
  <c r="C16" i="1"/>
  <c r="T15" i="1"/>
  <c r="O15" i="1"/>
  <c r="P16" i="1" s="1"/>
  <c r="K15" i="1"/>
  <c r="I15" i="1"/>
  <c r="G15" i="1"/>
  <c r="E15" i="1"/>
  <c r="C15" i="1"/>
  <c r="T14" i="1"/>
  <c r="O14" i="1"/>
  <c r="K14" i="1"/>
  <c r="I14" i="1"/>
  <c r="G14" i="1"/>
  <c r="E14" i="1"/>
  <c r="C14" i="1"/>
  <c r="T13" i="1"/>
  <c r="P13" i="1"/>
  <c r="O13" i="1"/>
  <c r="K13" i="1"/>
  <c r="I13" i="1"/>
  <c r="G13" i="1"/>
  <c r="E13" i="1"/>
  <c r="C13" i="1"/>
  <c r="T12" i="1"/>
  <c r="O12" i="1"/>
  <c r="P14" i="1" s="1"/>
  <c r="K12" i="1"/>
  <c r="I12" i="1"/>
  <c r="G12" i="1"/>
  <c r="E12" i="1"/>
  <c r="C12" i="1"/>
  <c r="P21" i="1" l="1"/>
  <c r="P24" i="1"/>
  <c r="P12" i="1"/>
  <c r="P15" i="1"/>
  <c r="P20" i="1"/>
  <c r="P23" i="1"/>
  <c r="P26" i="1"/>
  <c r="P17" i="1"/>
</calcChain>
</file>

<file path=xl/sharedStrings.xml><?xml version="1.0" encoding="utf-8"?>
<sst xmlns="http://schemas.openxmlformats.org/spreadsheetml/2006/main" count="98" uniqueCount="65">
  <si>
    <t>諫医通達２６第１６２号</t>
    <phoneticPr fontId="1"/>
  </si>
  <si>
    <t>４　月 分 日 曜 ・ 祝 日 在 宅 医 表</t>
    <phoneticPr fontId="1"/>
  </si>
  <si>
    <t>責任時間（０９：００～１８：００）</t>
  </si>
  <si>
    <t>（但し、眼科・耳鼻咽喉科・皮膚科は０９：００～１２：００）</t>
    <rPh sb="13" eb="16">
      <t>ヒフカ</t>
    </rPh>
    <phoneticPr fontId="1"/>
  </si>
  <si>
    <t>月日</t>
    <rPh sb="0" eb="2">
      <t>ツキヒ</t>
    </rPh>
    <phoneticPr fontId="1"/>
  </si>
  <si>
    <t>外　科　系</t>
    <phoneticPr fontId="1"/>
  </si>
  <si>
    <t>内　　　　科</t>
    <rPh sb="0" eb="1">
      <t>ウチ</t>
    </rPh>
    <rPh sb="5" eb="6">
      <t>カ</t>
    </rPh>
    <phoneticPr fontId="1"/>
  </si>
  <si>
    <t>小　児　科</t>
    <rPh sb="0" eb="1">
      <t>ショウ</t>
    </rPh>
    <rPh sb="2" eb="3">
      <t>ジ</t>
    </rPh>
    <rPh sb="4" eb="5">
      <t>カ</t>
    </rPh>
    <phoneticPr fontId="1"/>
  </si>
  <si>
    <t>高来･小長井地区</t>
    <rPh sb="0" eb="2">
      <t>タカキ</t>
    </rPh>
    <rPh sb="3" eb="6">
      <t>コナガイ</t>
    </rPh>
    <rPh sb="6" eb="8">
      <t>チク</t>
    </rPh>
    <phoneticPr fontId="1"/>
  </si>
  <si>
    <t>救 急 病 院 （輪番）</t>
    <rPh sb="0" eb="1">
      <t>スク</t>
    </rPh>
    <rPh sb="2" eb="3">
      <t>キュウ</t>
    </rPh>
    <rPh sb="4" eb="5">
      <t>ヤマイ</t>
    </rPh>
    <rPh sb="6" eb="7">
      <t>イン</t>
    </rPh>
    <rPh sb="9" eb="11">
      <t>リンバン</t>
    </rPh>
    <phoneticPr fontId="1"/>
  </si>
  <si>
    <t>外　　科</t>
    <rPh sb="0" eb="1">
      <t>ソト</t>
    </rPh>
    <rPh sb="3" eb="4">
      <t>カ</t>
    </rPh>
    <phoneticPr fontId="1"/>
  </si>
  <si>
    <t>脳外科</t>
    <rPh sb="0" eb="3">
      <t>ノウゲカ</t>
    </rPh>
    <phoneticPr fontId="1"/>
  </si>
  <si>
    <t>内　　科</t>
    <rPh sb="0" eb="1">
      <t>ウチ</t>
    </rPh>
    <rPh sb="3" eb="4">
      <t>カ</t>
    </rPh>
    <phoneticPr fontId="1"/>
  </si>
  <si>
    <t>藤原</t>
  </si>
  <si>
    <t>つじもと</t>
  </si>
  <si>
    <t>立川</t>
  </si>
  <si>
    <t>松里町</t>
  </si>
  <si>
    <t>金谷町</t>
  </si>
  <si>
    <t>高来町</t>
  </si>
  <si>
    <t>２８－２２０１</t>
  </si>
  <si>
    <t>２４－６６５５</t>
  </si>
  <si>
    <t>３２－３８８１</t>
  </si>
  <si>
    <t>-</t>
  </si>
  <si>
    <t>ますだ</t>
  </si>
  <si>
    <t>吉岡</t>
  </si>
  <si>
    <t>多良見町</t>
  </si>
  <si>
    <t>４３－７８００</t>
  </si>
  <si>
    <t>３２－２０８１</t>
  </si>
  <si>
    <t>澤田</t>
  </si>
  <si>
    <t>金森</t>
  </si>
  <si>
    <t>藤山</t>
  </si>
  <si>
    <t>宗方町</t>
  </si>
  <si>
    <t>２２－１１７８</t>
  </si>
  <si>
    <t>２７－２２２２</t>
  </si>
  <si>
    <t>３２－２１３０</t>
  </si>
  <si>
    <t>おの</t>
  </si>
  <si>
    <t>山﨑</t>
  </si>
  <si>
    <t>宮崎病院</t>
    <rPh sb="0" eb="2">
      <t>ミヤザキ</t>
    </rPh>
    <rPh sb="2" eb="4">
      <t>ビョウイン</t>
    </rPh>
    <phoneticPr fontId="1"/>
  </si>
  <si>
    <t>宇都町</t>
  </si>
  <si>
    <t>小長井町</t>
  </si>
  <si>
    <t>久山町</t>
    <rPh sb="0" eb="2">
      <t>クヤマ</t>
    </rPh>
    <rPh sb="2" eb="3">
      <t>マチ</t>
    </rPh>
    <phoneticPr fontId="1"/>
  </si>
  <si>
    <t>２６－２８８８</t>
  </si>
  <si>
    <t>３４－２００７</t>
  </si>
  <si>
    <t>２５－４８００</t>
    <phoneticPr fontId="1"/>
  </si>
  <si>
    <t>宇賀（外）</t>
  </si>
  <si>
    <t>緒方（耳）</t>
  </si>
  <si>
    <t>つるかわ</t>
  </si>
  <si>
    <t>すばる</t>
  </si>
  <si>
    <t>前田</t>
  </si>
  <si>
    <t>貝津町</t>
  </si>
  <si>
    <t>永昌東町</t>
  </si>
  <si>
    <t>東小路町</t>
  </si>
  <si>
    <t>城見町</t>
  </si>
  <si>
    <t>２６－８０１１</t>
  </si>
  <si>
    <t>２３－１２６１</t>
  </si>
  <si>
    <t>２２－２５０５</t>
  </si>
  <si>
    <t>２８－７７８８</t>
  </si>
  <si>
    <t>２２－８１８０</t>
  </si>
  <si>
    <t>三村（眼）</t>
    <rPh sb="0" eb="2">
      <t>ミムラ</t>
    </rPh>
    <rPh sb="3" eb="4">
      <t>ガン</t>
    </rPh>
    <phoneticPr fontId="1"/>
  </si>
  <si>
    <t>東本町</t>
    <rPh sb="0" eb="3">
      <t>ヒガシホンマチ</t>
    </rPh>
    <phoneticPr fontId="1"/>
  </si>
  <si>
    <t>２２-０１２０</t>
    <phoneticPr fontId="1"/>
  </si>
  <si>
    <t xml:space="preserve"> ※　令和６年４月２９日（月・祝）の小児科医の当番医はありません。</t>
    <rPh sb="3" eb="5">
      <t>レイワ</t>
    </rPh>
    <rPh sb="6" eb="7">
      <t>ネン</t>
    </rPh>
    <rPh sb="8" eb="9">
      <t>ガツ</t>
    </rPh>
    <rPh sb="11" eb="12">
      <t>ニチ</t>
    </rPh>
    <rPh sb="13" eb="14">
      <t>ゲツ</t>
    </rPh>
    <rPh sb="15" eb="16">
      <t>シュク</t>
    </rPh>
    <rPh sb="18" eb="22">
      <t>ショウニカイ</t>
    </rPh>
    <rPh sb="23" eb="26">
      <t>トウバンイ</t>
    </rPh>
    <phoneticPr fontId="1"/>
  </si>
  <si>
    <t>　　　・小学生以上のお子様は、当日の休日当番医へ電話でご相談ください。</t>
    <phoneticPr fontId="1"/>
  </si>
  <si>
    <t>　       　(下線以外の場合は初診時選定療養費７，７００円（税込）がかかります。)</t>
    <phoneticPr fontId="1"/>
  </si>
  <si>
    <r>
      <rPr>
        <b/>
        <sz val="14"/>
        <rFont val="ＭＳ Ｐ明朝"/>
        <family val="1"/>
        <charset val="128"/>
      </rPr>
      <t>　 　</t>
    </r>
    <r>
      <rPr>
        <sz val="14"/>
        <rFont val="ＭＳ Ｐ明朝"/>
        <family val="1"/>
        <charset val="128"/>
      </rPr>
      <t>・</t>
    </r>
    <r>
      <rPr>
        <b/>
        <u/>
        <sz val="14"/>
        <rFont val="ＭＳ Ｐゴシック"/>
        <family val="3"/>
        <charset val="128"/>
      </rPr>
      <t>小学生未満の乳幼児のみ、９時から１２時</t>
    </r>
    <r>
      <rPr>
        <sz val="14"/>
        <rFont val="ＭＳ Ｐ明朝"/>
        <family val="1"/>
        <charset val="128"/>
      </rPr>
      <t>まで諫早総合病院（２２－１３８０）で受診可能です。</t>
    </r>
    <rPh sb="4" eb="9">
      <t>ショウガクセイミマン</t>
    </rPh>
    <rPh sb="10" eb="13">
      <t>ニュウヨウジ</t>
    </rPh>
    <rPh sb="17" eb="18">
      <t>ジ</t>
    </rPh>
    <rPh sb="22" eb="23">
      <t>ジ</t>
    </rPh>
    <rPh sb="25" eb="31">
      <t>イサハヤソウゴウビョウイン</t>
    </rPh>
    <rPh sb="41" eb="43">
      <t>ジュシン</t>
    </rPh>
    <rPh sb="43" eb="45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</si>
</sst>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vertical="center"/>
    </xf>
    <xf numFmtId="58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justifyLastLine="1"/>
    </xf>
    <xf numFmtId="0" fontId="2" fillId="0" borderId="2" xfId="0" applyFont="1" applyBorder="1" applyAlignment="1">
      <alignment vertical="center" justifyLastLine="1"/>
    </xf>
    <xf numFmtId="0" fontId="0" fillId="0" borderId="1" xfId="0" applyBorder="1" applyAlignment="1">
      <alignment vertical="center" justifyLastLine="1"/>
    </xf>
    <xf numFmtId="0" fontId="0" fillId="0" borderId="5" xfId="0" applyBorder="1" applyAlignment="1">
      <alignment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justifyLastLine="1"/>
    </xf>
    <xf numFmtId="0" fontId="2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2" borderId="2" xfId="0" applyFont="1" applyFill="1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 justifyLastLine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distributed" vertical="center" justifyLastLine="1"/>
    </xf>
    <xf numFmtId="49" fontId="2" fillId="0" borderId="13" xfId="0" applyNumberFormat="1" applyFont="1" applyBorder="1" applyAlignment="1">
      <alignment horizontal="distributed" vertical="center" justifyLastLine="1"/>
    </xf>
    <xf numFmtId="49" fontId="2" fillId="0" borderId="16" xfId="0" applyNumberFormat="1" applyFont="1" applyBorder="1" applyAlignment="1">
      <alignment horizontal="distributed" vertical="center" justifyLastLine="1"/>
    </xf>
    <xf numFmtId="49" fontId="2" fillId="0" borderId="18" xfId="0" applyNumberFormat="1" applyFont="1" applyBorder="1" applyAlignment="1">
      <alignment horizontal="distributed" vertical="center" justifyLastLine="1"/>
    </xf>
    <xf numFmtId="49" fontId="2" fillId="0" borderId="21" xfId="0" applyNumberFormat="1" applyFont="1" applyBorder="1" applyAlignment="1">
      <alignment horizontal="distributed" vertical="center" justifyLastLine="1"/>
    </xf>
    <xf numFmtId="49" fontId="2" fillId="0" borderId="23" xfId="0" applyNumberFormat="1" applyFont="1" applyBorder="1" applyAlignment="1">
      <alignment horizontal="distributed" vertical="center" justifyLastLine="1"/>
    </xf>
    <xf numFmtId="49" fontId="2" fillId="0" borderId="14" xfId="0" applyNumberFormat="1" applyFont="1" applyBorder="1" applyAlignment="1">
      <alignment horizontal="center" vertical="center" justifyLastLine="1"/>
    </xf>
    <xf numFmtId="49" fontId="2" fillId="0" borderId="19" xfId="0" applyNumberFormat="1" applyFont="1" applyBorder="1" applyAlignment="1">
      <alignment horizontal="center" vertical="center" justifyLastLine="1"/>
    </xf>
    <xf numFmtId="49" fontId="2" fillId="0" borderId="5" xfId="0" applyNumberFormat="1" applyFont="1" applyBorder="1" applyAlignment="1">
      <alignment horizontal="center" vertical="center" justifyLastLine="1"/>
    </xf>
    <xf numFmtId="49" fontId="2" fillId="0" borderId="6" xfId="0" applyNumberFormat="1" applyFont="1" applyBorder="1" applyAlignment="1">
      <alignment horizontal="center" vertical="center" justifyLastLine="1"/>
    </xf>
    <xf numFmtId="49" fontId="2" fillId="0" borderId="2" xfId="0" applyNumberFormat="1" applyFont="1" applyBorder="1" applyAlignment="1">
      <alignment horizontal="center" vertical="center" justifyLastLine="1"/>
    </xf>
    <xf numFmtId="49" fontId="2" fillId="0" borderId="4" xfId="0" applyNumberFormat="1" applyFont="1" applyBorder="1" applyAlignment="1">
      <alignment horizontal="center" vertical="center" justifyLastLine="1"/>
    </xf>
    <xf numFmtId="49" fontId="2" fillId="0" borderId="14" xfId="0" applyNumberFormat="1" applyFont="1" applyBorder="1" applyAlignment="1">
      <alignment horizontal="distributed" vertical="center" justifyLastLine="1"/>
    </xf>
    <xf numFmtId="49" fontId="2" fillId="0" borderId="19" xfId="0" applyNumberFormat="1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/>
    </xf>
    <xf numFmtId="5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RidocCab\PL\Temp\RFM4419.tmp\FDM54206.xlsm" TargetMode="External"/><Relationship Id="rId1" Type="http://schemas.openxmlformats.org/officeDocument/2006/relationships/externalLinkPath" Target="file:///C:\RidocCab\PL\Temp\RFM4419.tmp\FDM542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原本"/>
      <sheetName val="原本 （内科２件）"/>
      <sheetName val="原本 （内科２件） (2)"/>
      <sheetName val="原本 (3)"/>
      <sheetName val="IDリスト"/>
      <sheetName val="原本の使用法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B2" t="str">
            <v>-</v>
          </cell>
          <cell r="C2" t="str">
            <v>-</v>
          </cell>
          <cell r="D2" t="str">
            <v>-</v>
          </cell>
          <cell r="G2">
            <v>0</v>
          </cell>
          <cell r="H2" t="str">
            <v>-</v>
          </cell>
          <cell r="I2" t="str">
            <v>-</v>
          </cell>
          <cell r="J2" t="str">
            <v>-</v>
          </cell>
          <cell r="L2">
            <v>0</v>
          </cell>
          <cell r="M2" t="str">
            <v>-</v>
          </cell>
          <cell r="N2" t="str">
            <v>-</v>
          </cell>
          <cell r="O2" t="str">
            <v>-</v>
          </cell>
          <cell r="Q2">
            <v>0</v>
          </cell>
          <cell r="R2" t="str">
            <v>-</v>
          </cell>
          <cell r="S2" t="str">
            <v>-</v>
          </cell>
          <cell r="T2" t="str">
            <v>-</v>
          </cell>
          <cell r="V2">
            <v>0</v>
          </cell>
          <cell r="W2" t="str">
            <v>-</v>
          </cell>
          <cell r="X2" t="str">
            <v>-</v>
          </cell>
          <cell r="Y2" t="str">
            <v>-</v>
          </cell>
          <cell r="AA2">
            <v>0</v>
          </cell>
          <cell r="AB2" t="str">
            <v>-</v>
          </cell>
          <cell r="AC2" t="str">
            <v>-</v>
          </cell>
          <cell r="AD2" t="str">
            <v>-</v>
          </cell>
          <cell r="AF2">
            <v>0</v>
          </cell>
          <cell r="AG2" t="str">
            <v>-</v>
          </cell>
          <cell r="AH2" t="str">
            <v>-</v>
          </cell>
          <cell r="AI2" t="str">
            <v>-</v>
          </cell>
        </row>
        <row r="3">
          <cell r="A3">
            <v>1</v>
          </cell>
          <cell r="B3" t="str">
            <v>池田（外）</v>
          </cell>
          <cell r="C3" t="str">
            <v>山川町</v>
          </cell>
          <cell r="D3" t="str">
            <v>２６－３７４１</v>
          </cell>
          <cell r="G3">
            <v>1</v>
          </cell>
          <cell r="H3" t="str">
            <v>芦塚（皮）</v>
          </cell>
          <cell r="I3" t="str">
            <v>永昌東町</v>
          </cell>
          <cell r="J3" t="str">
            <v>２２－０２２２</v>
          </cell>
          <cell r="L3">
            <v>1</v>
          </cell>
          <cell r="M3" t="str">
            <v>いかり</v>
          </cell>
          <cell r="N3" t="str">
            <v>福田町</v>
          </cell>
          <cell r="O3" t="str">
            <v>２２－３７３３</v>
          </cell>
          <cell r="Q3">
            <v>1</v>
          </cell>
          <cell r="R3" t="str">
            <v>姉川</v>
          </cell>
          <cell r="S3" t="str">
            <v>小野島町</v>
          </cell>
          <cell r="T3" t="str">
            <v>２４－３１８０</v>
          </cell>
          <cell r="V3">
            <v>1</v>
          </cell>
          <cell r="W3" t="str">
            <v>おの</v>
          </cell>
          <cell r="X3" t="str">
            <v>宇都町</v>
          </cell>
          <cell r="Y3" t="str">
            <v>２６－２８８８</v>
          </cell>
          <cell r="AA3">
            <v>1</v>
          </cell>
          <cell r="AB3" t="str">
            <v>佐藤</v>
          </cell>
          <cell r="AC3" t="str">
            <v>小長井町</v>
          </cell>
          <cell r="AD3" t="str">
            <v>３４－２０６２</v>
          </cell>
          <cell r="AF3">
            <v>1</v>
          </cell>
          <cell r="AG3" t="str">
            <v>諫早総合病院</v>
          </cell>
          <cell r="AH3" t="str">
            <v>永昌東町</v>
          </cell>
          <cell r="AI3" t="str">
            <v>２２－１３８０</v>
          </cell>
        </row>
        <row r="4">
          <cell r="A4">
            <v>2</v>
          </cell>
          <cell r="B4" t="str">
            <v>イヌオ（外）</v>
          </cell>
          <cell r="C4" t="str">
            <v>多良見町</v>
          </cell>
          <cell r="D4" t="str">
            <v>４３－３０２２</v>
          </cell>
          <cell r="G4">
            <v>2</v>
          </cell>
          <cell r="H4" t="str">
            <v>一ノ瀬（皮）</v>
          </cell>
          <cell r="I4" t="str">
            <v>天満町</v>
          </cell>
          <cell r="J4" t="str">
            <v>２１－５５０１</v>
          </cell>
          <cell r="L4">
            <v>2</v>
          </cell>
          <cell r="M4" t="str">
            <v>犬尾</v>
          </cell>
          <cell r="N4" t="str">
            <v>泉町</v>
          </cell>
          <cell r="O4" t="str">
            <v>２２－０２４５</v>
          </cell>
          <cell r="Q4">
            <v>2</v>
          </cell>
          <cell r="R4" t="str">
            <v>おおくぼ</v>
          </cell>
          <cell r="S4" t="str">
            <v>多良見町</v>
          </cell>
          <cell r="T4" t="str">
            <v>４３－０８１１</v>
          </cell>
          <cell r="V4">
            <v>2</v>
          </cell>
          <cell r="W4" t="str">
            <v>金森</v>
          </cell>
          <cell r="X4" t="str">
            <v>多良見町</v>
          </cell>
          <cell r="Y4" t="str">
            <v>２７－２２２２</v>
          </cell>
          <cell r="AA4">
            <v>2</v>
          </cell>
          <cell r="AB4" t="str">
            <v>立川</v>
          </cell>
          <cell r="AC4" t="str">
            <v>高来町</v>
          </cell>
          <cell r="AD4" t="str">
            <v>３２－３８８１</v>
          </cell>
          <cell r="AF4">
            <v>2</v>
          </cell>
          <cell r="AG4" t="str">
            <v>西諫早病院</v>
          </cell>
          <cell r="AH4" t="str">
            <v>貝津町</v>
          </cell>
          <cell r="AI4" t="str">
            <v>２５－１１５０</v>
          </cell>
        </row>
        <row r="5">
          <cell r="A5">
            <v>3</v>
          </cell>
          <cell r="B5" t="str">
            <v>宇賀（外）</v>
          </cell>
          <cell r="C5" t="str">
            <v>貝津町</v>
          </cell>
          <cell r="D5" t="str">
            <v>２６－８０１１</v>
          </cell>
          <cell r="G5">
            <v>3</v>
          </cell>
          <cell r="H5" t="str">
            <v>牛島（皮）</v>
          </cell>
          <cell r="I5" t="str">
            <v>栄町</v>
          </cell>
          <cell r="J5" t="str">
            <v>２２－４４６６</v>
          </cell>
          <cell r="L5">
            <v>3</v>
          </cell>
          <cell r="M5" t="str">
            <v>入船</v>
          </cell>
          <cell r="N5" t="str">
            <v>真崎町</v>
          </cell>
          <cell r="O5" t="str">
            <v>２５－７７７０</v>
          </cell>
          <cell r="Q5">
            <v>3</v>
          </cell>
          <cell r="R5" t="str">
            <v>唐比</v>
          </cell>
          <cell r="S5" t="str">
            <v>森山町</v>
          </cell>
          <cell r="T5" t="str">
            <v>３６－００１１</v>
          </cell>
          <cell r="V5">
            <v>3</v>
          </cell>
          <cell r="W5" t="str">
            <v>しまさき</v>
          </cell>
          <cell r="X5" t="str">
            <v>森山町</v>
          </cell>
          <cell r="Y5" t="str">
            <v>２０－５５０１</v>
          </cell>
          <cell r="AA5">
            <v>3</v>
          </cell>
          <cell r="AB5" t="str">
            <v>藤山</v>
          </cell>
          <cell r="AC5" t="str">
            <v>高来町</v>
          </cell>
          <cell r="AD5" t="str">
            <v>３２－２１３０</v>
          </cell>
          <cell r="AF5">
            <v>3</v>
          </cell>
          <cell r="AG5" t="str">
            <v>原爆諫早病院</v>
          </cell>
          <cell r="AH5" t="str">
            <v>多良見町</v>
          </cell>
          <cell r="AI5" t="str">
            <v>４３－２１１１</v>
          </cell>
        </row>
        <row r="6">
          <cell r="A6">
            <v>4</v>
          </cell>
          <cell r="B6" t="str">
            <v>内川（外）</v>
          </cell>
          <cell r="C6" t="str">
            <v>天満町</v>
          </cell>
          <cell r="D6" t="str">
            <v>２２－３５１７</v>
          </cell>
          <cell r="G6">
            <v>4</v>
          </cell>
          <cell r="H6" t="str">
            <v>大久保（耳）</v>
          </cell>
          <cell r="I6" t="str">
            <v>八坂町</v>
          </cell>
          <cell r="J6" t="str">
            <v>２２－０５４４</v>
          </cell>
          <cell r="L6">
            <v>4</v>
          </cell>
          <cell r="M6" t="str">
            <v>植田</v>
          </cell>
          <cell r="N6" t="str">
            <v>馬渡町</v>
          </cell>
          <cell r="O6" t="str">
            <v>２５－７１５７</v>
          </cell>
          <cell r="Q6">
            <v>4</v>
          </cell>
          <cell r="R6" t="str">
            <v>鬼塚</v>
          </cell>
          <cell r="S6" t="str">
            <v>飯盛町</v>
          </cell>
          <cell r="T6" t="str">
            <v>４９－１３０１</v>
          </cell>
          <cell r="V6">
            <v>4</v>
          </cell>
          <cell r="W6" t="str">
            <v>つじもと</v>
          </cell>
          <cell r="X6" t="str">
            <v>金谷町</v>
          </cell>
          <cell r="Y6" t="str">
            <v>２４－６６５５</v>
          </cell>
          <cell r="AA6">
            <v>4</v>
          </cell>
          <cell r="AB6" t="str">
            <v>矢次</v>
          </cell>
          <cell r="AC6" t="str">
            <v>高来町</v>
          </cell>
          <cell r="AD6" t="str">
            <v>３２－３２０５</v>
          </cell>
        </row>
        <row r="7">
          <cell r="A7">
            <v>5</v>
          </cell>
          <cell r="B7" t="str">
            <v>江藤（外）</v>
          </cell>
          <cell r="C7" t="str">
            <v>小野島町</v>
          </cell>
          <cell r="D7" t="str">
            <v>２１－０２０２</v>
          </cell>
          <cell r="G7">
            <v>5</v>
          </cell>
          <cell r="H7" t="str">
            <v>大久保（耳）</v>
          </cell>
          <cell r="I7" t="str">
            <v>多良見町</v>
          </cell>
          <cell r="J7" t="str">
            <v>４３－０４９０</v>
          </cell>
          <cell r="L7">
            <v>5</v>
          </cell>
          <cell r="M7" t="str">
            <v>大沢</v>
          </cell>
          <cell r="N7" t="str">
            <v>東本町</v>
          </cell>
          <cell r="O7" t="str">
            <v>２２－３６８８</v>
          </cell>
          <cell r="Q7">
            <v>5</v>
          </cell>
          <cell r="R7" t="str">
            <v>すみれ</v>
          </cell>
          <cell r="S7" t="str">
            <v>川内町</v>
          </cell>
          <cell r="T7" t="str">
            <v>３６－５０７０</v>
          </cell>
          <cell r="V7">
            <v>5</v>
          </cell>
          <cell r="W7" t="str">
            <v>野田</v>
          </cell>
          <cell r="X7" t="str">
            <v>山川町</v>
          </cell>
          <cell r="Y7" t="str">
            <v>２６－６３８０</v>
          </cell>
          <cell r="AA7">
            <v>5</v>
          </cell>
          <cell r="AB7" t="str">
            <v>山﨑</v>
          </cell>
          <cell r="AC7" t="str">
            <v>小長井町</v>
          </cell>
          <cell r="AD7" t="str">
            <v>３４－２００７</v>
          </cell>
        </row>
        <row r="8">
          <cell r="A8">
            <v>6</v>
          </cell>
          <cell r="B8" t="str">
            <v>岡崎（整）</v>
          </cell>
          <cell r="C8" t="str">
            <v>小船越町</v>
          </cell>
          <cell r="D8" t="str">
            <v>２６－５０００</v>
          </cell>
          <cell r="G8">
            <v>6</v>
          </cell>
          <cell r="H8" t="str">
            <v>緒方（耳）</v>
          </cell>
          <cell r="I8" t="str">
            <v>永昌東町</v>
          </cell>
          <cell r="J8" t="str">
            <v>２３－１２６１</v>
          </cell>
          <cell r="L8">
            <v>6</v>
          </cell>
          <cell r="M8" t="str">
            <v>おおすみ</v>
          </cell>
          <cell r="N8" t="str">
            <v>山川町</v>
          </cell>
          <cell r="O8" t="str">
            <v>２６－５３７７</v>
          </cell>
          <cell r="Q8">
            <v>6</v>
          </cell>
          <cell r="R8" t="str">
            <v>すばる</v>
          </cell>
          <cell r="S8" t="str">
            <v>多良見町</v>
          </cell>
          <cell r="T8" t="str">
            <v>２８－７７８８</v>
          </cell>
          <cell r="V8">
            <v>6</v>
          </cell>
          <cell r="W8" t="str">
            <v>はらだ</v>
          </cell>
          <cell r="X8" t="str">
            <v>久山台</v>
          </cell>
          <cell r="Y8" t="str">
            <v>２５－７７９９</v>
          </cell>
          <cell r="AA8">
            <v>6</v>
          </cell>
          <cell r="AB8" t="str">
            <v>吉岡</v>
          </cell>
          <cell r="AC8" t="str">
            <v>高来町</v>
          </cell>
          <cell r="AD8" t="str">
            <v>３２－２０８１</v>
          </cell>
        </row>
        <row r="9">
          <cell r="A9">
            <v>7</v>
          </cell>
          <cell r="B9" t="str">
            <v>おくむら（整）</v>
          </cell>
          <cell r="C9" t="str">
            <v>西小路町</v>
          </cell>
          <cell r="D9" t="str">
            <v>２２－３５８４</v>
          </cell>
          <cell r="G9">
            <v>7</v>
          </cell>
          <cell r="H9" t="str">
            <v>さわだ（耳）</v>
          </cell>
          <cell r="I9" t="str">
            <v>八天町</v>
          </cell>
          <cell r="J9" t="str">
            <v>２４－１９４６</v>
          </cell>
          <cell r="L9">
            <v>7</v>
          </cell>
          <cell r="M9" t="str">
            <v>諫早西口ひろこ</v>
          </cell>
          <cell r="N9" t="str">
            <v>永昌町</v>
          </cell>
          <cell r="O9" t="str">
            <v>２６－０６８４</v>
          </cell>
          <cell r="Q9">
            <v>7</v>
          </cell>
          <cell r="R9" t="str">
            <v>澤田</v>
          </cell>
          <cell r="S9" t="str">
            <v>宗方町</v>
          </cell>
          <cell r="T9" t="str">
            <v>２２－１１７８</v>
          </cell>
          <cell r="V9">
            <v>7</v>
          </cell>
          <cell r="W9" t="str">
            <v>ひぐち</v>
          </cell>
          <cell r="X9" t="str">
            <v>小川町</v>
          </cell>
          <cell r="Y9" t="str">
            <v>３５－１７５５</v>
          </cell>
        </row>
        <row r="10">
          <cell r="A10">
            <v>8</v>
          </cell>
          <cell r="B10" t="str">
            <v>貝田（整）</v>
          </cell>
          <cell r="C10" t="str">
            <v>東小路町</v>
          </cell>
          <cell r="D10" t="str">
            <v>２２－０３３６</v>
          </cell>
          <cell r="G10">
            <v>8</v>
          </cell>
          <cell r="H10" t="str">
            <v>末吉（形）</v>
          </cell>
          <cell r="I10" t="str">
            <v>仲沖町</v>
          </cell>
          <cell r="J10" t="str">
            <v>２２－８３３５</v>
          </cell>
          <cell r="L10">
            <v>8</v>
          </cell>
          <cell r="M10" t="str">
            <v>星和会</v>
          </cell>
          <cell r="N10" t="str">
            <v>永昌東町</v>
          </cell>
          <cell r="O10" t="str">
            <v>２４－４６０７</v>
          </cell>
          <cell r="Q10">
            <v>8</v>
          </cell>
          <cell r="R10" t="str">
            <v>田﨑</v>
          </cell>
          <cell r="S10" t="str">
            <v>黒崎町</v>
          </cell>
          <cell r="T10" t="str">
            <v>２２－１７４７</v>
          </cell>
          <cell r="V10">
            <v>8</v>
          </cell>
          <cell r="W10" t="str">
            <v>本多</v>
          </cell>
          <cell r="X10" t="str">
            <v>飯盛町</v>
          </cell>
          <cell r="Y10" t="str">
            <v>４８－０８０２</v>
          </cell>
        </row>
        <row r="11">
          <cell r="A11">
            <v>9</v>
          </cell>
          <cell r="B11" t="str">
            <v>コムタ（外・整）</v>
          </cell>
          <cell r="C11" t="str">
            <v>幸町</v>
          </cell>
          <cell r="D11" t="str">
            <v>２２－２５９７</v>
          </cell>
          <cell r="G11">
            <v>9</v>
          </cell>
          <cell r="H11" t="str">
            <v>助村（眼）</v>
          </cell>
          <cell r="I11" t="str">
            <v>山川町</v>
          </cell>
          <cell r="J11" t="str">
            <v>２６－７１８１</v>
          </cell>
          <cell r="L11">
            <v>9</v>
          </cell>
          <cell r="M11" t="str">
            <v>川ばた</v>
          </cell>
          <cell r="N11" t="str">
            <v>上野町</v>
          </cell>
          <cell r="O11" t="str">
            <v>２３－５２７３</v>
          </cell>
          <cell r="Q11">
            <v>9</v>
          </cell>
          <cell r="R11" t="str">
            <v>檀野</v>
          </cell>
          <cell r="S11" t="str">
            <v>長田町</v>
          </cell>
          <cell r="T11" t="str">
            <v>２３－９２２６</v>
          </cell>
          <cell r="V11">
            <v>9</v>
          </cell>
          <cell r="W11" t="str">
            <v>前田</v>
          </cell>
          <cell r="X11" t="str">
            <v>城見町</v>
          </cell>
          <cell r="Y11" t="str">
            <v>２２－８１８０</v>
          </cell>
        </row>
        <row r="12">
          <cell r="A12">
            <v>10</v>
          </cell>
          <cell r="B12" t="str">
            <v>しば（整）</v>
          </cell>
          <cell r="C12" t="str">
            <v>永昌東町</v>
          </cell>
          <cell r="D12" t="str">
            <v>２２－１０８６</v>
          </cell>
          <cell r="G12">
            <v>10</v>
          </cell>
          <cell r="H12" t="str">
            <v>田中（耳）</v>
          </cell>
          <cell r="I12" t="str">
            <v>天満町</v>
          </cell>
          <cell r="J12" t="str">
            <v>２３－８３６８</v>
          </cell>
          <cell r="L12">
            <v>10</v>
          </cell>
          <cell r="M12" t="str">
            <v>諫早そよかぜ</v>
          </cell>
          <cell r="N12" t="str">
            <v>津水町</v>
          </cell>
          <cell r="O12" t="str">
            <v>４９－８８５５</v>
          </cell>
          <cell r="Q12">
            <v>10</v>
          </cell>
          <cell r="R12" t="str">
            <v>中村</v>
          </cell>
          <cell r="S12" t="str">
            <v>多良見町</v>
          </cell>
          <cell r="T12" t="str">
            <v>４３－０００８</v>
          </cell>
          <cell r="V12">
            <v>10</v>
          </cell>
          <cell r="W12" t="str">
            <v>ますだ</v>
          </cell>
          <cell r="X12" t="str">
            <v>多良見町</v>
          </cell>
          <cell r="Y12" t="str">
            <v>４３－７８００</v>
          </cell>
        </row>
        <row r="13">
          <cell r="A13">
            <v>11</v>
          </cell>
          <cell r="B13" t="str">
            <v>菅（整）</v>
          </cell>
          <cell r="C13" t="str">
            <v>小野町</v>
          </cell>
          <cell r="D13" t="str">
            <v>２３－２３８８</v>
          </cell>
          <cell r="G13">
            <v>11</v>
          </cell>
          <cell r="H13" t="str">
            <v>たぶち（耳）</v>
          </cell>
          <cell r="I13" t="str">
            <v>小野町</v>
          </cell>
          <cell r="J13" t="str">
            <v>３５－５５６６</v>
          </cell>
          <cell r="L13">
            <v>11</v>
          </cell>
          <cell r="M13" t="str">
            <v>草野</v>
          </cell>
          <cell r="N13" t="str">
            <v>永昌東町</v>
          </cell>
          <cell r="O13" t="str">
            <v>２３－１２１２</v>
          </cell>
          <cell r="Q13">
            <v>11</v>
          </cell>
          <cell r="R13" t="str">
            <v>藤原</v>
          </cell>
          <cell r="S13" t="str">
            <v>松里町</v>
          </cell>
          <cell r="T13" t="str">
            <v>２８－２２０１</v>
          </cell>
          <cell r="V13">
            <v>11</v>
          </cell>
          <cell r="W13" t="str">
            <v>山尾</v>
          </cell>
          <cell r="X13" t="str">
            <v>天満町</v>
          </cell>
          <cell r="Y13" t="str">
            <v>２２－２００８</v>
          </cell>
        </row>
        <row r="14">
          <cell r="A14">
            <v>12</v>
          </cell>
          <cell r="B14" t="str">
            <v>みちこくりにっく</v>
          </cell>
          <cell r="C14" t="str">
            <v>福田町</v>
          </cell>
          <cell r="D14" t="str">
            <v>２１－２５２５</v>
          </cell>
          <cell r="G14">
            <v>12</v>
          </cell>
          <cell r="H14" t="str">
            <v>原口（耳）</v>
          </cell>
          <cell r="I14" t="str">
            <v>東小路町</v>
          </cell>
          <cell r="J14" t="str">
            <v>２４－５７５８</v>
          </cell>
          <cell r="L14">
            <v>12</v>
          </cell>
          <cell r="M14" t="str">
            <v>マツオ</v>
          </cell>
          <cell r="N14" t="str">
            <v>永昌町</v>
          </cell>
          <cell r="O14" t="str">
            <v>２５－２２２５</v>
          </cell>
          <cell r="Q14">
            <v>12</v>
          </cell>
          <cell r="R14" t="str">
            <v>慈恵</v>
          </cell>
          <cell r="S14" t="str">
            <v>多良見町</v>
          </cell>
          <cell r="T14" t="str">
            <v>４３－２１１５</v>
          </cell>
        </row>
        <row r="15">
          <cell r="A15">
            <v>13</v>
          </cell>
          <cell r="B15" t="str">
            <v>たけさこ（整）</v>
          </cell>
          <cell r="C15" t="str">
            <v>多良見町</v>
          </cell>
          <cell r="D15" t="str">
            <v>４３－５６１５</v>
          </cell>
          <cell r="G15">
            <v>13</v>
          </cell>
          <cell r="H15" t="str">
            <v>原口（泌）</v>
          </cell>
          <cell r="I15" t="str">
            <v>山川町</v>
          </cell>
          <cell r="J15" t="str">
            <v>２５－０８８１</v>
          </cell>
          <cell r="L15">
            <v>13</v>
          </cell>
          <cell r="M15" t="str">
            <v>ごんどう</v>
          </cell>
          <cell r="N15" t="str">
            <v>幸町</v>
          </cell>
          <cell r="O15" t="str">
            <v>２２－８８５０</v>
          </cell>
          <cell r="Q15">
            <v>13</v>
          </cell>
          <cell r="R15" t="str">
            <v>八尾</v>
          </cell>
          <cell r="S15" t="str">
            <v>有喜町</v>
          </cell>
          <cell r="T15" t="str">
            <v>２８－３３８０</v>
          </cell>
        </row>
        <row r="16">
          <cell r="A16">
            <v>14</v>
          </cell>
          <cell r="B16" t="str">
            <v>たしろ（整）</v>
          </cell>
          <cell r="C16" t="str">
            <v>久山台</v>
          </cell>
          <cell r="D16" t="str">
            <v>４７－８６３７</v>
          </cell>
          <cell r="G16">
            <v>14</v>
          </cell>
          <cell r="H16" t="str">
            <v>ふじた（皮）</v>
          </cell>
          <cell r="I16" t="str">
            <v>天満町</v>
          </cell>
          <cell r="J16" t="str">
            <v>２２－３００３</v>
          </cell>
          <cell r="L16">
            <v>14</v>
          </cell>
          <cell r="M16" t="str">
            <v>すぎやま</v>
          </cell>
          <cell r="N16" t="str">
            <v>久山台</v>
          </cell>
          <cell r="O16" t="str">
            <v>２５－７８７８</v>
          </cell>
        </row>
        <row r="17">
          <cell r="A17">
            <v>15</v>
          </cell>
          <cell r="B17" t="str">
            <v>にしむら（整）</v>
          </cell>
          <cell r="C17" t="str">
            <v>永昌町</v>
          </cell>
          <cell r="D17" t="str">
            <v>４６－８１１８</v>
          </cell>
          <cell r="G17">
            <v>15</v>
          </cell>
          <cell r="H17" t="str">
            <v>前田（耳）</v>
          </cell>
          <cell r="I17" t="str">
            <v>山川町</v>
          </cell>
          <cell r="J17" t="str">
            <v>２６－８８５２</v>
          </cell>
          <cell r="L17">
            <v>15</v>
          </cell>
          <cell r="M17" t="str">
            <v>高原</v>
          </cell>
          <cell r="N17" t="str">
            <v>小船越町</v>
          </cell>
          <cell r="O17" t="str">
            <v>２２－１７４０</v>
          </cell>
        </row>
        <row r="18">
          <cell r="A18">
            <v>16</v>
          </cell>
          <cell r="B18" t="str">
            <v>野田（外）</v>
          </cell>
          <cell r="C18" t="str">
            <v>西里町</v>
          </cell>
          <cell r="D18" t="str">
            <v>２４－１７７７</v>
          </cell>
          <cell r="G18">
            <v>16</v>
          </cell>
          <cell r="H18" t="str">
            <v>まつお（眼）</v>
          </cell>
          <cell r="I18" t="str">
            <v>幸町</v>
          </cell>
          <cell r="J18" t="str">
            <v>２４－６６０４</v>
          </cell>
          <cell r="L18">
            <v>16</v>
          </cell>
          <cell r="M18" t="str">
            <v>たきの</v>
          </cell>
          <cell r="N18" t="str">
            <v>永昌町</v>
          </cell>
          <cell r="O18" t="str">
            <v>２５－５５６６</v>
          </cell>
        </row>
        <row r="19">
          <cell r="A19">
            <v>17</v>
          </cell>
          <cell r="B19" t="str">
            <v>橋爪（外）</v>
          </cell>
          <cell r="C19" t="str">
            <v>金谷町</v>
          </cell>
          <cell r="D19" t="str">
            <v>２２－０６３６</v>
          </cell>
          <cell r="G19">
            <v>17</v>
          </cell>
          <cell r="H19" t="str">
            <v>まつなが（眼）</v>
          </cell>
          <cell r="I19" t="str">
            <v>永昌町</v>
          </cell>
          <cell r="J19" t="str">
            <v>２５－８８６６</v>
          </cell>
          <cell r="L19">
            <v>17</v>
          </cell>
          <cell r="M19" t="str">
            <v>たけした</v>
          </cell>
          <cell r="N19" t="str">
            <v>山川町</v>
          </cell>
          <cell r="O19" t="str">
            <v>２６－６２００</v>
          </cell>
        </row>
        <row r="20">
          <cell r="A20">
            <v>18</v>
          </cell>
          <cell r="B20" t="str">
            <v>深沢（整）</v>
          </cell>
          <cell r="C20" t="str">
            <v>飯盛町</v>
          </cell>
          <cell r="D20" t="str">
            <v>２７－８０８０</v>
          </cell>
          <cell r="G20">
            <v>18</v>
          </cell>
          <cell r="H20" t="str">
            <v>松屋（眼）</v>
          </cell>
          <cell r="I20" t="str">
            <v>多良見町</v>
          </cell>
          <cell r="J20" t="str">
            <v>４３－２３１０</v>
          </cell>
          <cell r="L20">
            <v>18</v>
          </cell>
          <cell r="M20" t="str">
            <v>つのお</v>
          </cell>
          <cell r="N20" t="str">
            <v>城見町</v>
          </cell>
          <cell r="O20" t="str">
            <v>２３－０４１４</v>
          </cell>
        </row>
        <row r="21">
          <cell r="A21">
            <v>19</v>
          </cell>
          <cell r="B21" t="str">
            <v>古川（外）</v>
          </cell>
          <cell r="C21" t="str">
            <v>高天町</v>
          </cell>
          <cell r="D21" t="str">
            <v>２４－８３００</v>
          </cell>
          <cell r="G21">
            <v>19</v>
          </cell>
          <cell r="H21" t="str">
            <v>三村（眼）</v>
          </cell>
          <cell r="I21" t="str">
            <v>東本町</v>
          </cell>
          <cell r="J21" t="str">
            <v>２２－０１２０</v>
          </cell>
          <cell r="L21">
            <v>19</v>
          </cell>
          <cell r="M21" t="str">
            <v>つるかわ</v>
          </cell>
          <cell r="N21" t="str">
            <v>東小路町</v>
          </cell>
          <cell r="O21" t="str">
            <v>２２－２５０５</v>
          </cell>
        </row>
        <row r="22">
          <cell r="A22">
            <v>20</v>
          </cell>
          <cell r="B22" t="str">
            <v>本多（外）</v>
          </cell>
          <cell r="C22" t="str">
            <v>福田町</v>
          </cell>
          <cell r="D22" t="str">
            <v>２４－１１２０</v>
          </cell>
          <cell r="G22">
            <v>20</v>
          </cell>
          <cell r="H22" t="str">
            <v>森（眼）</v>
          </cell>
          <cell r="I22" t="str">
            <v>八坂町</v>
          </cell>
          <cell r="J22" t="str">
            <v>２２－５６５８</v>
          </cell>
          <cell r="L22">
            <v>20</v>
          </cell>
          <cell r="M22" t="str">
            <v>中島（茂）</v>
          </cell>
          <cell r="N22" t="str">
            <v>永昌東町</v>
          </cell>
          <cell r="O22" t="str">
            <v>２１－３７４６</v>
          </cell>
        </row>
        <row r="23">
          <cell r="A23">
            <v>21</v>
          </cell>
          <cell r="B23" t="str">
            <v>宮崎診療所</v>
          </cell>
          <cell r="C23" t="str">
            <v>久山台</v>
          </cell>
          <cell r="D23" t="str">
            <v>２５－２０５０</v>
          </cell>
          <cell r="G23">
            <v>21</v>
          </cell>
          <cell r="H23" t="str">
            <v>やの（皮）</v>
          </cell>
          <cell r="I23" t="str">
            <v>多良見町</v>
          </cell>
          <cell r="J23" t="str">
            <v>４３－２２５５</v>
          </cell>
          <cell r="L23">
            <v>21</v>
          </cell>
          <cell r="M23" t="str">
            <v>なかしま</v>
          </cell>
          <cell r="N23" t="str">
            <v>栄田町</v>
          </cell>
          <cell r="O23" t="str">
            <v>２５－８８８０</v>
          </cell>
        </row>
        <row r="24">
          <cell r="A24">
            <v>22</v>
          </cell>
          <cell r="B24" t="str">
            <v>宮本（外）</v>
          </cell>
          <cell r="C24" t="str">
            <v>西栄田町</v>
          </cell>
          <cell r="D24" t="str">
            <v>２５－００２４</v>
          </cell>
          <cell r="G24">
            <v>22</v>
          </cell>
          <cell r="H24" t="str">
            <v>やまもと（眼）</v>
          </cell>
          <cell r="I24" t="str">
            <v>福田町</v>
          </cell>
          <cell r="J24" t="str">
            <v>２７－０５５０</v>
          </cell>
          <cell r="L24">
            <v>22</v>
          </cell>
          <cell r="M24" t="str">
            <v>谷口ファミリー</v>
          </cell>
          <cell r="N24" t="str">
            <v>貝津町</v>
          </cell>
          <cell r="O24" t="str">
            <v>２６－８８１７</v>
          </cell>
        </row>
        <row r="25">
          <cell r="A25">
            <v>23</v>
          </cell>
          <cell r="B25" t="str">
            <v>山口（外）</v>
          </cell>
          <cell r="C25" t="str">
            <v>野中町</v>
          </cell>
          <cell r="D25" t="str">
            <v>２４－３５２５</v>
          </cell>
          <cell r="G25">
            <v>23</v>
          </cell>
          <cell r="H25" t="str">
            <v>やまのかぜ（眼）</v>
          </cell>
          <cell r="I25" t="str">
            <v>真崎町</v>
          </cell>
          <cell r="J25" t="str">
            <v>４７－６２８０</v>
          </cell>
          <cell r="L25">
            <v>23</v>
          </cell>
          <cell r="M25" t="str">
            <v>橋本</v>
          </cell>
          <cell r="N25" t="str">
            <v>永昌東町</v>
          </cell>
          <cell r="O25" t="str">
            <v>２１－３２７５</v>
          </cell>
        </row>
        <row r="26">
          <cell r="A26">
            <v>24</v>
          </cell>
          <cell r="B26" t="str">
            <v>山田（外）</v>
          </cell>
          <cell r="C26" t="str">
            <v>飯盛町</v>
          </cell>
          <cell r="D26" t="str">
            <v>２８－４８８８</v>
          </cell>
          <cell r="L26">
            <v>24</v>
          </cell>
          <cell r="M26" t="str">
            <v>森</v>
          </cell>
          <cell r="N26" t="str">
            <v>山川町</v>
          </cell>
          <cell r="O26" t="str">
            <v>２６－２５０１</v>
          </cell>
        </row>
        <row r="27">
          <cell r="A27">
            <v>25</v>
          </cell>
          <cell r="B27" t="str">
            <v>チカラ（整）</v>
          </cell>
          <cell r="C27" t="str">
            <v>新道町</v>
          </cell>
          <cell r="D27" t="str">
            <v>２２－１１８８</v>
          </cell>
          <cell r="L27">
            <v>25</v>
          </cell>
          <cell r="M27" t="str">
            <v>福田</v>
          </cell>
          <cell r="N27" t="str">
            <v>永昌町</v>
          </cell>
          <cell r="O27" t="str">
            <v>２６－５９５９</v>
          </cell>
        </row>
        <row r="28">
          <cell r="A28">
            <v>26</v>
          </cell>
          <cell r="B28" t="str">
            <v>きたじま(外）</v>
          </cell>
          <cell r="C28" t="str">
            <v>高城町</v>
          </cell>
          <cell r="D28" t="str">
            <v>４７－９２０１</v>
          </cell>
          <cell r="L28">
            <v>26</v>
          </cell>
          <cell r="M28" t="str">
            <v>ふじえ</v>
          </cell>
          <cell r="N28" t="str">
            <v>永昌東町</v>
          </cell>
          <cell r="O28" t="str">
            <v>２１－５０７０</v>
          </cell>
        </row>
        <row r="29">
          <cell r="L29">
            <v>27</v>
          </cell>
          <cell r="M29" t="str">
            <v>藤田（宣）</v>
          </cell>
          <cell r="N29" t="str">
            <v>八坂町</v>
          </cell>
          <cell r="O29" t="str">
            <v>２２－００２９</v>
          </cell>
        </row>
        <row r="30">
          <cell r="L30">
            <v>28</v>
          </cell>
          <cell r="M30" t="str">
            <v>美南の丘</v>
          </cell>
          <cell r="N30" t="str">
            <v>小川町</v>
          </cell>
          <cell r="O30" t="str">
            <v>２２－３７３０</v>
          </cell>
        </row>
        <row r="31">
          <cell r="L31">
            <v>29</v>
          </cell>
          <cell r="M31" t="str">
            <v>満岡</v>
          </cell>
          <cell r="N31" t="str">
            <v>金谷町</v>
          </cell>
          <cell r="O31" t="str">
            <v>２２－２９２７</v>
          </cell>
        </row>
        <row r="32">
          <cell r="L32">
            <v>30</v>
          </cell>
          <cell r="M32" t="str">
            <v>實藤</v>
          </cell>
          <cell r="N32" t="str">
            <v>天満町</v>
          </cell>
          <cell r="O32" t="str">
            <v>４７－９５２３</v>
          </cell>
        </row>
        <row r="33">
          <cell r="L33">
            <v>31</v>
          </cell>
          <cell r="M33" t="str">
            <v>村岡</v>
          </cell>
          <cell r="N33" t="str">
            <v>東小路町</v>
          </cell>
          <cell r="O33" t="str">
            <v>２２－００３３</v>
          </cell>
        </row>
        <row r="34">
          <cell r="L34">
            <v>32</v>
          </cell>
          <cell r="M34" t="str">
            <v>山口（国）</v>
          </cell>
          <cell r="N34" t="str">
            <v>福田町</v>
          </cell>
          <cell r="O34" t="str">
            <v>２３－１１２３</v>
          </cell>
        </row>
        <row r="35">
          <cell r="L35">
            <v>33</v>
          </cell>
          <cell r="M35" t="str">
            <v>吉田</v>
          </cell>
          <cell r="N35" t="str">
            <v>宇都町</v>
          </cell>
          <cell r="O35" t="str">
            <v>２２－２９６２</v>
          </cell>
        </row>
        <row r="36">
          <cell r="L36">
            <v>34</v>
          </cell>
          <cell r="M36" t="str">
            <v>長崎呼吸器</v>
          </cell>
          <cell r="N36" t="str">
            <v>貝津町</v>
          </cell>
          <cell r="O36" t="str">
            <v>２５－２３２３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4DEC-F53B-44BB-9134-584E9A71BBAB}">
  <sheetPr codeName="Sheet8">
    <tabColor rgb="FF00B0F0"/>
  </sheetPr>
  <dimension ref="A1:U51"/>
  <sheetViews>
    <sheetView tabSelected="1" zoomScaleNormal="100" zoomScaleSheetLayoutView="70" workbookViewId="0">
      <selection activeCell="A6" sqref="A6:T6"/>
    </sheetView>
  </sheetViews>
  <sheetFormatPr defaultRowHeight="13.5" x14ac:dyDescent="0.15"/>
  <cols>
    <col min="1" max="1" width="5.875" customWidth="1"/>
    <col min="2" max="2" width="5.125" hidden="1" customWidth="1"/>
    <col min="3" max="3" width="18.625" customWidth="1"/>
    <col min="4" max="4" width="5.125" hidden="1" customWidth="1"/>
    <col min="5" max="5" width="18.625" customWidth="1"/>
    <col min="6" max="6" width="5.125" hidden="1" customWidth="1"/>
    <col min="7" max="7" width="18.625" customWidth="1"/>
    <col min="8" max="8" width="5.125" hidden="1" customWidth="1"/>
    <col min="9" max="10" width="18.625" customWidth="1"/>
    <col min="11" max="11" width="5.125" hidden="1" customWidth="1"/>
    <col min="12" max="12" width="18.625" customWidth="1"/>
    <col min="13" max="13" width="5.125" hidden="1" customWidth="1"/>
    <col min="14" max="14" width="18.625" customWidth="1"/>
    <col min="15" max="15" width="5.125" hidden="1" customWidth="1"/>
    <col min="16" max="16" width="18.625" hidden="1" customWidth="1"/>
    <col min="17" max="18" width="9.625" hidden="1" customWidth="1"/>
    <col min="19" max="19" width="5.125" hidden="1" customWidth="1"/>
    <col min="20" max="20" width="18.625" hidden="1" customWidth="1"/>
    <col min="22" max="22" width="17" customWidth="1"/>
  </cols>
  <sheetData>
    <row r="1" spans="1:21" ht="31.5" customHeight="1" x14ac:dyDescent="0.15"/>
    <row r="2" spans="1:21" ht="21.75" customHeight="1" x14ac:dyDescent="0.15">
      <c r="L2" s="79"/>
      <c r="M2" s="79"/>
      <c r="N2" s="79"/>
      <c r="O2" s="79"/>
      <c r="P2" s="79"/>
    </row>
    <row r="3" spans="1:21" ht="21.75" customHeight="1" x14ac:dyDescent="0.15">
      <c r="L3" s="79"/>
      <c r="M3" s="79"/>
      <c r="N3" s="79"/>
      <c r="O3" s="79"/>
      <c r="P3" s="79"/>
    </row>
    <row r="4" spans="1:21" ht="20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1"/>
      <c r="K4" s="2"/>
      <c r="L4" s="2"/>
      <c r="O4" s="2"/>
      <c r="P4" s="1"/>
      <c r="R4" s="80" t="s">
        <v>0</v>
      </c>
      <c r="S4" s="80"/>
      <c r="T4" s="80"/>
    </row>
    <row r="5" spans="1:21" ht="20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1"/>
      <c r="K5" s="2"/>
      <c r="L5" s="2"/>
      <c r="O5" s="2"/>
      <c r="P5" s="1"/>
      <c r="R5" s="81">
        <v>41922</v>
      </c>
      <c r="S5" s="81"/>
      <c r="T5" s="81"/>
      <c r="U5" s="3"/>
    </row>
    <row r="6" spans="1:21" ht="24" customHeight="1" x14ac:dyDescent="0.15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1" ht="20.25" customHeight="1" x14ac:dyDescent="0.15">
      <c r="A7" s="64" t="s">
        <v>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</row>
    <row r="8" spans="1:21" ht="20.25" customHeight="1" x14ac:dyDescent="0.1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65"/>
      <c r="Q8" s="65"/>
      <c r="R8" s="65"/>
      <c r="S8" s="65"/>
      <c r="T8" s="65"/>
    </row>
    <row r="9" spans="1:21" ht="20.2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  <c r="P9" s="4"/>
      <c r="Q9" s="4"/>
      <c r="R9" s="4"/>
      <c r="S9" s="4"/>
      <c r="T9" s="4"/>
    </row>
    <row r="10" spans="1:21" ht="32.25" customHeight="1" x14ac:dyDescent="0.15">
      <c r="A10" s="47" t="s">
        <v>4</v>
      </c>
      <c r="B10" s="6"/>
      <c r="C10" s="66" t="s">
        <v>5</v>
      </c>
      <c r="D10" s="67"/>
      <c r="E10" s="68"/>
      <c r="F10" s="7"/>
      <c r="G10" s="67" t="s">
        <v>6</v>
      </c>
      <c r="H10" s="67"/>
      <c r="I10" s="67"/>
      <c r="J10" s="68"/>
      <c r="K10" s="7"/>
      <c r="L10" s="72" t="s">
        <v>7</v>
      </c>
      <c r="M10" s="7"/>
      <c r="N10" s="74" t="s">
        <v>8</v>
      </c>
      <c r="O10" s="7"/>
      <c r="P10" s="76" t="s">
        <v>9</v>
      </c>
      <c r="Q10" s="76"/>
      <c r="R10" s="76"/>
      <c r="S10" s="76"/>
      <c r="T10" s="72"/>
    </row>
    <row r="11" spans="1:21" ht="32.25" customHeight="1" x14ac:dyDescent="0.15">
      <c r="A11" s="49"/>
      <c r="B11" s="8"/>
      <c r="C11" s="69"/>
      <c r="D11" s="70"/>
      <c r="E11" s="71"/>
      <c r="F11" s="9"/>
      <c r="G11" s="70"/>
      <c r="H11" s="70"/>
      <c r="I11" s="70"/>
      <c r="J11" s="71"/>
      <c r="K11" s="9"/>
      <c r="L11" s="73"/>
      <c r="M11" s="9"/>
      <c r="N11" s="75"/>
      <c r="O11" s="9"/>
      <c r="P11" s="10" t="s">
        <v>10</v>
      </c>
      <c r="Q11" s="77" t="s">
        <v>11</v>
      </c>
      <c r="R11" s="78"/>
      <c r="S11" s="12"/>
      <c r="T11" s="11" t="s">
        <v>12</v>
      </c>
    </row>
    <row r="12" spans="1:21" ht="32.25" customHeight="1" x14ac:dyDescent="0.15">
      <c r="A12" s="47">
        <v>4.7</v>
      </c>
      <c r="B12" s="13">
        <v>8</v>
      </c>
      <c r="C12" s="14" t="str">
        <f>IF(B12="","",VLOOKUP(B12,[1]IDリスト!$A$2:$D$34,2,0))</f>
        <v>貝田（整）</v>
      </c>
      <c r="D12" s="15">
        <v>18</v>
      </c>
      <c r="E12" s="16" t="str">
        <f>IF(D12="","",VLOOKUP(D12,外科2,2,0))</f>
        <v>松屋（眼）</v>
      </c>
      <c r="F12" s="15">
        <v>12</v>
      </c>
      <c r="G12" s="17" t="str">
        <f>IF(F12="","",VLOOKUP(F12,内科1,2,0))</f>
        <v>マツオ</v>
      </c>
      <c r="H12" s="18">
        <v>0</v>
      </c>
      <c r="I12" s="16" t="str">
        <f>IF(H12="","",VLOOKUP(H12,内科1,2,0))</f>
        <v>-</v>
      </c>
      <c r="J12" s="16" t="s">
        <v>13</v>
      </c>
      <c r="K12" s="16" t="e">
        <f>IF(J12="","",VLOOKUP(J12,内科2,2,0))</f>
        <v>#N/A</v>
      </c>
      <c r="L12" s="19" t="s">
        <v>14</v>
      </c>
      <c r="M12" s="18">
        <v>2</v>
      </c>
      <c r="N12" s="19" t="s">
        <v>15</v>
      </c>
      <c r="O12" s="19" t="e">
        <f>IF(N12="","",VLOOKUP(N12,髙木・小長井,2,0))</f>
        <v>#N/A</v>
      </c>
      <c r="P12" s="17" t="e">
        <f>IF(O12="","",VLOOKUP(O12,輪番,2,0))</f>
        <v>#N/A</v>
      </c>
      <c r="Q12" s="60"/>
      <c r="R12" s="61"/>
      <c r="S12" s="13">
        <v>3</v>
      </c>
      <c r="T12" s="19" t="str">
        <f>IF(S12="","",VLOOKUP(S12,輪番,2,0))</f>
        <v>原爆諫早病院</v>
      </c>
    </row>
    <row r="13" spans="1:21" ht="32.25" customHeight="1" x14ac:dyDescent="0.15">
      <c r="A13" s="48"/>
      <c r="B13" s="20"/>
      <c r="C13" s="21" t="str">
        <f>IF(B12="","",VLOOKUP(B12,外科1,3,0))</f>
        <v>東小路町</v>
      </c>
      <c r="D13" s="22"/>
      <c r="E13" s="23" t="str">
        <f>IF(D12="","",VLOOKUP(D12,外科2,3,0))</f>
        <v>多良見町</v>
      </c>
      <c r="F13" s="22"/>
      <c r="G13" s="24" t="str">
        <f>IF(F12="","",VLOOKUP(F12,内科1,3,0))</f>
        <v>永昌町</v>
      </c>
      <c r="H13" s="25"/>
      <c r="I13" s="23" t="str">
        <f>IF(H12="","",VLOOKUP(H12,内科1,3,0))</f>
        <v>-</v>
      </c>
      <c r="J13" s="23" t="s">
        <v>16</v>
      </c>
      <c r="K13" s="23" t="e">
        <f>IF(J12="","",VLOOKUP(J12,内科2,3,0))</f>
        <v>#N/A</v>
      </c>
      <c r="L13" s="26" t="s">
        <v>17</v>
      </c>
      <c r="M13" s="25"/>
      <c r="N13" s="26" t="s">
        <v>18</v>
      </c>
      <c r="O13" s="26" t="e">
        <f>IF(N12="","",VLOOKUP(N12,髙木・小長井,3,0))</f>
        <v>#N/A</v>
      </c>
      <c r="P13" s="24" t="e">
        <f>IF(O12="","",VLOOKUP(O12,輪番,3,0))</f>
        <v>#N/A</v>
      </c>
      <c r="Q13" s="56"/>
      <c r="R13" s="57"/>
      <c r="S13" s="20"/>
      <c r="T13" s="26" t="str">
        <f>IF(S12="","",VLOOKUP(S12,輪番,3,0))</f>
        <v>多良見町</v>
      </c>
    </row>
    <row r="14" spans="1:21" ht="32.25" customHeight="1" x14ac:dyDescent="0.15">
      <c r="A14" s="49"/>
      <c r="B14" s="27"/>
      <c r="C14" s="28" t="str">
        <f>IF(B12="","",VLOOKUP(B12,外科1,4,0))</f>
        <v>２２－０３３６</v>
      </c>
      <c r="D14" s="29"/>
      <c r="E14" s="30" t="str">
        <f>IF(D12="","",VLOOKUP(D12,外科2,4,0))</f>
        <v>４３－２３１０</v>
      </c>
      <c r="F14" s="29"/>
      <c r="G14" s="31" t="str">
        <f>IF(F12="","",VLOOKUP(F12,内科1,4,0))</f>
        <v>２５－２２２５</v>
      </c>
      <c r="H14" s="32"/>
      <c r="I14" s="30" t="str">
        <f>IF(H12="","",VLOOKUP(H12,内科1,4,0))</f>
        <v>-</v>
      </c>
      <c r="J14" s="30" t="s">
        <v>19</v>
      </c>
      <c r="K14" s="30" t="e">
        <f>IF(J12="","",VLOOKUP(J12,内科2,4,0))</f>
        <v>#N/A</v>
      </c>
      <c r="L14" s="33" t="s">
        <v>20</v>
      </c>
      <c r="M14" s="32"/>
      <c r="N14" s="33" t="s">
        <v>21</v>
      </c>
      <c r="O14" s="33" t="e">
        <f>IF(N12="","",VLOOKUP(N12,髙木・小長井,4,0))</f>
        <v>#N/A</v>
      </c>
      <c r="P14" s="31" t="e">
        <f>IF(O12="","",VLOOKUP(O12,輪番,4,0))</f>
        <v>#N/A</v>
      </c>
      <c r="Q14" s="56"/>
      <c r="R14" s="57"/>
      <c r="S14" s="27"/>
      <c r="T14" s="33" t="str">
        <f>IF(S12="","",VLOOKUP(S12,輪番,4,0))</f>
        <v>４３－２１１１</v>
      </c>
    </row>
    <row r="15" spans="1:21" ht="32.25" customHeight="1" x14ac:dyDescent="0.15">
      <c r="A15" s="47">
        <v>14</v>
      </c>
      <c r="B15" s="13">
        <v>21</v>
      </c>
      <c r="C15" s="14" t="str">
        <f>IF(B15="","",VLOOKUP(B15,[1]IDリスト!A6:D31,2,0))</f>
        <v>宮崎診療所</v>
      </c>
      <c r="D15" s="15">
        <v>21</v>
      </c>
      <c r="E15" s="16" t="str">
        <f>IF(D15="","",VLOOKUP(D15,外科2,2,0))</f>
        <v>やの（皮）</v>
      </c>
      <c r="F15" s="15">
        <v>26</v>
      </c>
      <c r="G15" s="17" t="str">
        <f>IF(F15="","",VLOOKUP(F15,内科1,2,0))</f>
        <v>ふじえ</v>
      </c>
      <c r="H15" s="18">
        <v>0</v>
      </c>
      <c r="I15" s="16" t="str">
        <f>IF(H15="","",VLOOKUP(H15,内科1,2,0))</f>
        <v>-</v>
      </c>
      <c r="J15" s="16" t="s">
        <v>22</v>
      </c>
      <c r="K15" s="16" t="e">
        <f>IF(J15="","",VLOOKUP(J15,内科2,2,0))</f>
        <v>#N/A</v>
      </c>
      <c r="L15" s="19" t="s">
        <v>23</v>
      </c>
      <c r="M15" s="18">
        <v>6</v>
      </c>
      <c r="N15" s="19" t="s">
        <v>24</v>
      </c>
      <c r="O15" s="19" t="e">
        <f>IF(N15="","",VLOOKUP(N15,髙木・小長井,2,0))</f>
        <v>#N/A</v>
      </c>
      <c r="P15" s="17" t="e">
        <f>IF(O15="","",VLOOKUP(O15,輪番,2,0))</f>
        <v>#N/A</v>
      </c>
      <c r="Q15" s="56"/>
      <c r="R15" s="57"/>
      <c r="S15" s="13">
        <v>1</v>
      </c>
      <c r="T15" s="19" t="str">
        <f>IF(S15="","",VLOOKUP(S15,輪番,2,0))</f>
        <v>諫早総合病院</v>
      </c>
    </row>
    <row r="16" spans="1:21" ht="32.25" customHeight="1" x14ac:dyDescent="0.15">
      <c r="A16" s="48"/>
      <c r="B16" s="20"/>
      <c r="C16" s="21" t="str">
        <f>IF(B15="","",VLOOKUP(B15,[1]IDリスト!A6:D31,3,0))</f>
        <v>久山台</v>
      </c>
      <c r="D16" s="22"/>
      <c r="E16" s="23" t="str">
        <f>IF(D15="","",VLOOKUP(D15,外科2,3,0))</f>
        <v>多良見町</v>
      </c>
      <c r="F16" s="22"/>
      <c r="G16" s="24" t="str">
        <f>IF(F15="","",VLOOKUP(F15,内科1,3,0))</f>
        <v>永昌東町</v>
      </c>
      <c r="H16" s="25"/>
      <c r="I16" s="23" t="str">
        <f>IF(H15="","",VLOOKUP(H15,内科1,3,0))</f>
        <v>-</v>
      </c>
      <c r="J16" s="23" t="s">
        <v>22</v>
      </c>
      <c r="K16" s="23" t="e">
        <f>IF(J15="","",VLOOKUP(J15,内科2,3,0))</f>
        <v>#N/A</v>
      </c>
      <c r="L16" s="26" t="s">
        <v>25</v>
      </c>
      <c r="M16" s="25"/>
      <c r="N16" s="26" t="s">
        <v>18</v>
      </c>
      <c r="O16" s="26" t="e">
        <f>IF(N15="","",VLOOKUP(N15,髙木・小長井,3,0))</f>
        <v>#N/A</v>
      </c>
      <c r="P16" s="24" t="e">
        <f>IF(O15="","",VLOOKUP(O15,輪番,3,0))</f>
        <v>#N/A</v>
      </c>
      <c r="Q16" s="56"/>
      <c r="R16" s="57"/>
      <c r="S16" s="20"/>
      <c r="T16" s="26" t="str">
        <f>IF(S15="","",VLOOKUP(S15,輪番,3,0))</f>
        <v>永昌東町</v>
      </c>
    </row>
    <row r="17" spans="1:20" ht="32.25" customHeight="1" x14ac:dyDescent="0.15">
      <c r="A17" s="49"/>
      <c r="B17" s="27"/>
      <c r="C17" s="28" t="str">
        <f>IF(B15="","",VLOOKUP(B15,[1]IDリスト!A6:D31,4,0))</f>
        <v>２５－２０５０</v>
      </c>
      <c r="D17" s="29"/>
      <c r="E17" s="30" t="str">
        <f>IF(D15="","",VLOOKUP(D15,外科2,4,0))</f>
        <v>４３－２２５５</v>
      </c>
      <c r="F17" s="29"/>
      <c r="G17" s="31" t="str">
        <f>IF(F15="","",VLOOKUP(F15,内科1,4,0))</f>
        <v>２１－５０７０</v>
      </c>
      <c r="H17" s="32"/>
      <c r="I17" s="30" t="str">
        <f>IF(H15="","",VLOOKUP(H15,内科1,4,0))</f>
        <v>-</v>
      </c>
      <c r="J17" s="30" t="s">
        <v>22</v>
      </c>
      <c r="K17" s="30" t="e">
        <f>IF(J15="","",VLOOKUP(J15,内科2,4,0))</f>
        <v>#N/A</v>
      </c>
      <c r="L17" s="33" t="s">
        <v>26</v>
      </c>
      <c r="M17" s="32"/>
      <c r="N17" s="33" t="s">
        <v>27</v>
      </c>
      <c r="O17" s="33" t="e">
        <f>IF(N15="","",VLOOKUP(N15,髙木・小長井,4,0))</f>
        <v>#N/A</v>
      </c>
      <c r="P17" s="31" t="e">
        <f>IF(O15="","",VLOOKUP(O15,輪番,4,0))</f>
        <v>#N/A</v>
      </c>
      <c r="Q17" s="56"/>
      <c r="R17" s="57"/>
      <c r="S17" s="27"/>
      <c r="T17" s="33" t="str">
        <f>IF(S15="","",VLOOKUP(S15,輪番,4,0))</f>
        <v>２２－１３８０</v>
      </c>
    </row>
    <row r="18" spans="1:20" ht="32.25" customHeight="1" x14ac:dyDescent="0.15">
      <c r="A18" s="47">
        <v>21</v>
      </c>
      <c r="B18" s="13">
        <v>4</v>
      </c>
      <c r="C18" s="14" t="str">
        <f>IF(B18="","",VLOOKUP(B18,[1]IDリスト!A6:D34,2,0))</f>
        <v>内川（外）</v>
      </c>
      <c r="D18" s="34">
        <v>4</v>
      </c>
      <c r="E18" s="35" t="s">
        <v>58</v>
      </c>
      <c r="F18" s="34">
        <v>11</v>
      </c>
      <c r="G18" s="36" t="str">
        <f>IF(F18="","",VLOOKUP(F18,内科1,2,0))</f>
        <v>草野</v>
      </c>
      <c r="H18" s="37">
        <v>0</v>
      </c>
      <c r="I18" s="35" t="str">
        <f>IF(H18="","",VLOOKUP(H18,内科1,2,0))</f>
        <v>-</v>
      </c>
      <c r="J18" s="35" t="s">
        <v>28</v>
      </c>
      <c r="K18" s="35" t="e">
        <f>IF(J18="","",VLOOKUP(J18,内科2,2,0))</f>
        <v>#N/A</v>
      </c>
      <c r="L18" s="38" t="s">
        <v>29</v>
      </c>
      <c r="M18" s="37">
        <v>3</v>
      </c>
      <c r="N18" s="38" t="s">
        <v>30</v>
      </c>
      <c r="O18" s="38" t="e">
        <f>IF(N18="","",VLOOKUP(N18,髙木・小長井,2,0))</f>
        <v>#N/A</v>
      </c>
      <c r="P18" s="17" t="e">
        <f>IF(O18="","",VLOOKUP(O18,輪番,2,0))</f>
        <v>#N/A</v>
      </c>
      <c r="Q18" s="56"/>
      <c r="R18" s="57"/>
      <c r="S18" s="13">
        <v>1</v>
      </c>
      <c r="T18" s="19" t="str">
        <f>IF(S18="","",VLOOKUP(S18,輪番,2,0))</f>
        <v>諫早総合病院</v>
      </c>
    </row>
    <row r="19" spans="1:20" ht="32.25" customHeight="1" x14ac:dyDescent="0.15">
      <c r="A19" s="48"/>
      <c r="B19" s="20"/>
      <c r="C19" s="21" t="str">
        <f>IF(B18="","",VLOOKUP(B18,[1]IDリスト!A6:D34,3,0))</f>
        <v>天満町</v>
      </c>
      <c r="D19" s="22"/>
      <c r="E19" s="23" t="s">
        <v>59</v>
      </c>
      <c r="F19" s="22"/>
      <c r="G19" s="24" t="str">
        <f>IF(F18="","",VLOOKUP(F18,内科1,3,0))</f>
        <v>永昌東町</v>
      </c>
      <c r="H19" s="25"/>
      <c r="I19" s="23" t="str">
        <f>IF(H18="","",VLOOKUP(H18,内科1,3,0))</f>
        <v>-</v>
      </c>
      <c r="J19" s="23" t="s">
        <v>31</v>
      </c>
      <c r="K19" s="23" t="e">
        <f>IF(J18="","",VLOOKUP(J18,内科2,3,0))</f>
        <v>#N/A</v>
      </c>
      <c r="L19" s="26" t="s">
        <v>25</v>
      </c>
      <c r="M19" s="25"/>
      <c r="N19" s="26" t="s">
        <v>18</v>
      </c>
      <c r="O19" s="26" t="e">
        <f>IF(N18="","",VLOOKUP(N18,髙木・小長井,3,0))</f>
        <v>#N/A</v>
      </c>
      <c r="P19" s="24" t="e">
        <f>IF(O18="","",VLOOKUP(O18,輪番,3,0))</f>
        <v>#N/A</v>
      </c>
      <c r="Q19" s="56"/>
      <c r="R19" s="57"/>
      <c r="S19" s="20"/>
      <c r="T19" s="26" t="str">
        <f>IF(S18="","",VLOOKUP(S18,輪番,3,0))</f>
        <v>永昌東町</v>
      </c>
    </row>
    <row r="20" spans="1:20" ht="32.25" customHeight="1" x14ac:dyDescent="0.15">
      <c r="A20" s="49"/>
      <c r="B20" s="27"/>
      <c r="C20" s="28" t="str">
        <f>IF(B18="","",VLOOKUP(B18,[1]IDリスト!A6:D34,4,0))</f>
        <v>２２－３５１７</v>
      </c>
      <c r="D20" s="29"/>
      <c r="E20" s="30" t="s">
        <v>60</v>
      </c>
      <c r="F20" s="29"/>
      <c r="G20" s="31" t="str">
        <f>IF(F18="","",VLOOKUP(F18,内科1,4,0))</f>
        <v>２３－１２１２</v>
      </c>
      <c r="H20" s="32"/>
      <c r="I20" s="30" t="str">
        <f>IF(H18="","",VLOOKUP(H18,内科1,4,0))</f>
        <v>-</v>
      </c>
      <c r="J20" s="30" t="s">
        <v>32</v>
      </c>
      <c r="K20" s="30" t="e">
        <f>IF(J18="","",VLOOKUP(J18,内科2,4,0))</f>
        <v>#N/A</v>
      </c>
      <c r="L20" s="33" t="s">
        <v>33</v>
      </c>
      <c r="M20" s="32"/>
      <c r="N20" s="33" t="s">
        <v>34</v>
      </c>
      <c r="O20" s="33" t="e">
        <f>IF(N18="","",VLOOKUP(N18,髙木・小長井,4,0))</f>
        <v>#N/A</v>
      </c>
      <c r="P20" s="31" t="e">
        <f>IF(O18="","",VLOOKUP(O18,輪番,4,0))</f>
        <v>#N/A</v>
      </c>
      <c r="Q20" s="56"/>
      <c r="R20" s="57"/>
      <c r="S20" s="27"/>
      <c r="T20" s="33" t="str">
        <f>IF(S18="","",VLOOKUP(S18,輪番,4,0))</f>
        <v>２２－１３８０</v>
      </c>
    </row>
    <row r="21" spans="1:20" ht="32.25" customHeight="1" x14ac:dyDescent="0.15">
      <c r="A21" s="47">
        <v>28</v>
      </c>
      <c r="B21" s="13">
        <v>5</v>
      </c>
      <c r="C21" s="14" t="str">
        <f>IF(B21="","",VLOOKUP(B21,[1]IDリスト!A6:D32,2,0))</f>
        <v>江藤（外）</v>
      </c>
      <c r="D21" s="15">
        <v>17</v>
      </c>
      <c r="E21" s="16" t="str">
        <f>IF(D21="","",VLOOKUP(D21,外科2,2,0))</f>
        <v>まつなが（眼）</v>
      </c>
      <c r="F21" s="15">
        <v>13</v>
      </c>
      <c r="G21" s="17" t="str">
        <f>IF(F21="","",VLOOKUP(F21,内科1,2,0))</f>
        <v>ごんどう</v>
      </c>
      <c r="H21" s="18">
        <v>0</v>
      </c>
      <c r="I21" s="16" t="str">
        <f>IF(H21="","",VLOOKUP(H21,内科1,2,0))</f>
        <v>-</v>
      </c>
      <c r="J21" s="16" t="s">
        <v>22</v>
      </c>
      <c r="K21" s="16" t="e">
        <f>IF(J21="","",VLOOKUP(J21,内科2,2,0))</f>
        <v>#N/A</v>
      </c>
      <c r="L21" s="19" t="s">
        <v>35</v>
      </c>
      <c r="M21" s="18">
        <v>5</v>
      </c>
      <c r="N21" s="19" t="s">
        <v>36</v>
      </c>
      <c r="O21" s="19" t="e">
        <f>IF(N21="","",VLOOKUP(N21,髙木・小長井,2,0))</f>
        <v>#N/A</v>
      </c>
      <c r="P21" s="17" t="e">
        <f>IF(O21="","",VLOOKUP(O21,輪番,2,0))</f>
        <v>#N/A</v>
      </c>
      <c r="Q21" s="62" t="s">
        <v>37</v>
      </c>
      <c r="R21" s="63"/>
      <c r="S21" s="13">
        <v>3</v>
      </c>
      <c r="T21" s="19" t="str">
        <f>IF(S21="","",VLOOKUP(S21,輪番,2,0))</f>
        <v>原爆諫早病院</v>
      </c>
    </row>
    <row r="22" spans="1:20" ht="32.25" customHeight="1" x14ac:dyDescent="0.15">
      <c r="A22" s="48"/>
      <c r="B22" s="20"/>
      <c r="C22" s="39" t="str">
        <f>IF(B21="","",VLOOKUP(B21,[1]IDリスト!A6:D32,3,0))</f>
        <v>小野島町</v>
      </c>
      <c r="D22" s="40"/>
      <c r="E22" s="41" t="str">
        <f>IF(D21="","",VLOOKUP(D21,外科2,3,0))</f>
        <v>永昌町</v>
      </c>
      <c r="F22" s="40"/>
      <c r="G22" s="42" t="str">
        <f>IF(F21="","",VLOOKUP(F21,内科1,3,0))</f>
        <v>幸町</v>
      </c>
      <c r="H22" s="43"/>
      <c r="I22" s="41" t="str">
        <f>IF(H21="","",VLOOKUP(H21,内科1,3,0))</f>
        <v>-</v>
      </c>
      <c r="J22" s="41" t="s">
        <v>22</v>
      </c>
      <c r="K22" s="41" t="e">
        <f>IF(J21="","",VLOOKUP(J21,内科2,3,0))</f>
        <v>#N/A</v>
      </c>
      <c r="L22" s="44" t="s">
        <v>38</v>
      </c>
      <c r="M22" s="43"/>
      <c r="N22" s="44" t="s">
        <v>39</v>
      </c>
      <c r="O22" s="44" t="e">
        <f>IF(N21="","",VLOOKUP(N21,髙木・小長井,3,0))</f>
        <v>#N/A</v>
      </c>
      <c r="P22" s="24" t="e">
        <f>IF(O21="","",VLOOKUP(O21,輪番,3,0))</f>
        <v>#N/A</v>
      </c>
      <c r="Q22" s="62" t="s">
        <v>40</v>
      </c>
      <c r="R22" s="63"/>
      <c r="S22" s="20"/>
      <c r="T22" s="26" t="str">
        <f>IF(S21="","",VLOOKUP(S21,輪番,3,0))</f>
        <v>多良見町</v>
      </c>
    </row>
    <row r="23" spans="1:20" ht="32.25" customHeight="1" x14ac:dyDescent="0.15">
      <c r="A23" s="49"/>
      <c r="B23" s="27"/>
      <c r="C23" s="28" t="str">
        <f>IF(B21="","",VLOOKUP(B21,[1]IDリスト!A6:D32,4,0))</f>
        <v>２１－０２０２</v>
      </c>
      <c r="D23" s="29"/>
      <c r="E23" s="30" t="str">
        <f>IF(D21="","",VLOOKUP(D21,外科2,4,0))</f>
        <v>２５－８８６６</v>
      </c>
      <c r="F23" s="29"/>
      <c r="G23" s="31" t="str">
        <f>IF(F21="","",VLOOKUP(F21,内科1,4,0))</f>
        <v>２２－８８５０</v>
      </c>
      <c r="H23" s="32"/>
      <c r="I23" s="30" t="str">
        <f>IF(H21="","",VLOOKUP(H21,内科1,4,0))</f>
        <v>-</v>
      </c>
      <c r="J23" s="30" t="s">
        <v>22</v>
      </c>
      <c r="K23" s="30" t="e">
        <f>IF(J21="","",VLOOKUP(J21,内科2,4,0))</f>
        <v>#N/A</v>
      </c>
      <c r="L23" s="33" t="s">
        <v>41</v>
      </c>
      <c r="M23" s="32"/>
      <c r="N23" s="33" t="s">
        <v>42</v>
      </c>
      <c r="O23" s="33" t="e">
        <f>IF(N21="","",VLOOKUP(N21,髙木・小長井,4,0))</f>
        <v>#N/A</v>
      </c>
      <c r="P23" s="31" t="e">
        <f>IF(O21="","",VLOOKUP(O21,輪番,4,0))</f>
        <v>#N/A</v>
      </c>
      <c r="Q23" s="62" t="s">
        <v>43</v>
      </c>
      <c r="R23" s="63"/>
      <c r="S23" s="27"/>
      <c r="T23" s="33" t="str">
        <f>IF(S21="","",VLOOKUP(S21,輪番,4,0))</f>
        <v>４３－２１１１</v>
      </c>
    </row>
    <row r="24" spans="1:20" ht="32.25" customHeight="1" x14ac:dyDescent="0.15">
      <c r="A24" s="47">
        <v>29</v>
      </c>
      <c r="B24" s="13">
        <v>9</v>
      </c>
      <c r="C24" s="14" t="str">
        <f>IF(B24="","",VLOOKUP(B24,[1]IDリスト!A6:D31,2,0))</f>
        <v>コムタ（外・整）</v>
      </c>
      <c r="D24" s="15">
        <v>10</v>
      </c>
      <c r="E24" s="16" t="str">
        <f>IF(D24="","",VLOOKUP(D24,外科2,2,0))</f>
        <v>田中（耳）</v>
      </c>
      <c r="F24" s="15">
        <v>19</v>
      </c>
      <c r="G24" s="17" t="str">
        <f>IF(F24="","",VLOOKUP(F24,内科1,2,0))</f>
        <v>つるかわ</v>
      </c>
      <c r="H24" s="18">
        <v>3</v>
      </c>
      <c r="I24" s="16" t="str">
        <f>IF(H24="","",VLOOKUP(H24,内科1,2,0))</f>
        <v>入船</v>
      </c>
      <c r="J24" s="16" t="s">
        <v>22</v>
      </c>
      <c r="K24" s="16" t="e">
        <f>IF(J24="","",VLOOKUP(J24,内科2,2,0))</f>
        <v>#N/A</v>
      </c>
      <c r="L24" s="19" t="s">
        <v>22</v>
      </c>
      <c r="M24" s="18">
        <v>0</v>
      </c>
      <c r="N24" s="19" t="s">
        <v>22</v>
      </c>
      <c r="O24" s="19" t="e">
        <f>IF(N24="","",VLOOKUP(N24,髙木・小長井,2,0))</f>
        <v>#N/A</v>
      </c>
      <c r="P24" s="17" t="e">
        <f>IF(O24="","",VLOOKUP(O24,輪番,2,0))</f>
        <v>#N/A</v>
      </c>
      <c r="Q24" s="56"/>
      <c r="R24" s="57"/>
      <c r="S24" s="13">
        <v>1</v>
      </c>
      <c r="T24" s="19" t="str">
        <f>IF(S24="","",VLOOKUP(S24,輪番,2,0))</f>
        <v>諫早総合病院</v>
      </c>
    </row>
    <row r="25" spans="1:20" ht="32.25" customHeight="1" x14ac:dyDescent="0.15">
      <c r="A25" s="48"/>
      <c r="B25" s="20"/>
      <c r="C25" s="21" t="str">
        <f>IF(B24="","",VLOOKUP(B24,[1]IDリスト!A6:D31,3,0))</f>
        <v>幸町</v>
      </c>
      <c r="D25" s="22"/>
      <c r="E25" s="23" t="str">
        <f>IF(D24="","",VLOOKUP(D24,外科2,3,0))</f>
        <v>天満町</v>
      </c>
      <c r="F25" s="22"/>
      <c r="G25" s="24" t="str">
        <f>IF(F24="","",VLOOKUP(F24,内科1,3,0))</f>
        <v>東小路町</v>
      </c>
      <c r="H25" s="25"/>
      <c r="I25" s="23" t="str">
        <f>IF(H24="","",VLOOKUP(H24,内科1,3,0))</f>
        <v>真崎町</v>
      </c>
      <c r="J25" s="23" t="s">
        <v>22</v>
      </c>
      <c r="K25" s="23" t="e">
        <f>IF(J24="","",VLOOKUP(J24,内科2,3,0))</f>
        <v>#N/A</v>
      </c>
      <c r="L25" s="26" t="s">
        <v>22</v>
      </c>
      <c r="M25" s="25"/>
      <c r="N25" s="26" t="s">
        <v>22</v>
      </c>
      <c r="O25" s="26" t="e">
        <f>IF(N24="","",VLOOKUP(N24,髙木・小長井,3,0))</f>
        <v>#N/A</v>
      </c>
      <c r="P25" s="24" t="e">
        <f>IF(O24="","",VLOOKUP(O24,輪番,3,0))</f>
        <v>#N/A</v>
      </c>
      <c r="Q25" s="56"/>
      <c r="R25" s="57"/>
      <c r="S25" s="20"/>
      <c r="T25" s="26" t="str">
        <f>IF(S24="","",VLOOKUP(S24,輪番,3,0))</f>
        <v>永昌東町</v>
      </c>
    </row>
    <row r="26" spans="1:20" ht="32.25" customHeight="1" x14ac:dyDescent="0.15">
      <c r="A26" s="49"/>
      <c r="B26" s="27"/>
      <c r="C26" s="28" t="str">
        <f>IF(B24="","",VLOOKUP(B24,[1]IDリスト!A6:D31,4,0))</f>
        <v>２２－２５９７</v>
      </c>
      <c r="D26" s="29"/>
      <c r="E26" s="30" t="str">
        <f>IF(D24="","",VLOOKUP(D24,外科2,4,0))</f>
        <v>２３－８３６８</v>
      </c>
      <c r="F26" s="29"/>
      <c r="G26" s="31" t="str">
        <f>IF(F24="","",VLOOKUP(F24,内科1,4,0))</f>
        <v>２２－２５０５</v>
      </c>
      <c r="H26" s="32"/>
      <c r="I26" s="30" t="str">
        <f>IF(H24="","",VLOOKUP(H24,内科1,4,0))</f>
        <v>２５－７７７０</v>
      </c>
      <c r="J26" s="30" t="s">
        <v>22</v>
      </c>
      <c r="K26" s="30" t="e">
        <f>IF(J24="","",VLOOKUP(J24,内科2,4,0))</f>
        <v>#N/A</v>
      </c>
      <c r="L26" s="33" t="s">
        <v>22</v>
      </c>
      <c r="M26" s="32"/>
      <c r="N26" s="33" t="s">
        <v>22</v>
      </c>
      <c r="O26" s="33" t="e">
        <f>IF(N24="","",VLOOKUP(N24,髙木・小長井,4,0))</f>
        <v>#N/A</v>
      </c>
      <c r="P26" s="31" t="e">
        <f>IF(O24="","",VLOOKUP(O24,輪番,4,0))</f>
        <v>#N/A</v>
      </c>
      <c r="Q26" s="56"/>
      <c r="R26" s="57"/>
      <c r="S26" s="27"/>
      <c r="T26" s="33" t="str">
        <f>IF(S24="","",VLOOKUP(S24,輪番,4,0))</f>
        <v>２２－１３８０</v>
      </c>
    </row>
    <row r="27" spans="1:20" ht="32.25" hidden="1" customHeight="1" x14ac:dyDescent="0.15">
      <c r="A27" s="47">
        <v>30</v>
      </c>
      <c r="B27" s="13">
        <v>3</v>
      </c>
      <c r="C27" s="14" t="s">
        <v>44</v>
      </c>
      <c r="D27" s="15">
        <v>6</v>
      </c>
      <c r="E27" s="16" t="s">
        <v>45</v>
      </c>
      <c r="F27" s="18">
        <v>19</v>
      </c>
      <c r="G27" s="17" t="s">
        <v>46</v>
      </c>
      <c r="H27" s="15">
        <v>6</v>
      </c>
      <c r="I27" s="15"/>
      <c r="J27" s="16" t="s">
        <v>47</v>
      </c>
      <c r="K27" s="18">
        <v>9</v>
      </c>
      <c r="L27" s="19" t="s">
        <v>48</v>
      </c>
      <c r="M27" s="18">
        <v>2</v>
      </c>
      <c r="N27" s="19" t="s">
        <v>15</v>
      </c>
      <c r="O27" s="18">
        <v>2</v>
      </c>
      <c r="P27" s="17" t="str">
        <f>IF(O27="","",VLOOKUP(O27,輪番,2,0))</f>
        <v>西諫早病院</v>
      </c>
      <c r="Q27" s="56"/>
      <c r="R27" s="57"/>
      <c r="S27" s="13">
        <v>3</v>
      </c>
      <c r="T27" s="19" t="str">
        <f>IF(S27="","",VLOOKUP(S27,輪番,2,0))</f>
        <v>原爆諫早病院</v>
      </c>
    </row>
    <row r="28" spans="1:20" ht="32.25" hidden="1" customHeight="1" x14ac:dyDescent="0.15">
      <c r="A28" s="48"/>
      <c r="B28" s="20"/>
      <c r="C28" s="21" t="s">
        <v>49</v>
      </c>
      <c r="D28" s="22"/>
      <c r="E28" s="23" t="s">
        <v>50</v>
      </c>
      <c r="F28" s="25"/>
      <c r="G28" s="24" t="s">
        <v>51</v>
      </c>
      <c r="H28" s="22"/>
      <c r="I28" s="22"/>
      <c r="J28" s="23" t="s">
        <v>25</v>
      </c>
      <c r="K28" s="25"/>
      <c r="L28" s="26" t="s">
        <v>52</v>
      </c>
      <c r="M28" s="25"/>
      <c r="N28" s="26" t="s">
        <v>18</v>
      </c>
      <c r="O28" s="25"/>
      <c r="P28" s="24" t="str">
        <f>IF(O27="","",VLOOKUP(O27,輪番,3,0))</f>
        <v>貝津町</v>
      </c>
      <c r="Q28" s="56"/>
      <c r="R28" s="57"/>
      <c r="S28" s="20"/>
      <c r="T28" s="26" t="str">
        <f>IF(S27="","",VLOOKUP(S27,輪番,3,0))</f>
        <v>多良見町</v>
      </c>
    </row>
    <row r="29" spans="1:20" ht="32.25" hidden="1" customHeight="1" x14ac:dyDescent="0.15">
      <c r="A29" s="49"/>
      <c r="B29" s="27"/>
      <c r="C29" s="28" t="s">
        <v>53</v>
      </c>
      <c r="D29" s="29"/>
      <c r="E29" s="30" t="s">
        <v>54</v>
      </c>
      <c r="F29" s="32"/>
      <c r="G29" s="31" t="s">
        <v>55</v>
      </c>
      <c r="H29" s="29"/>
      <c r="I29" s="29"/>
      <c r="J29" s="30" t="s">
        <v>56</v>
      </c>
      <c r="K29" s="32"/>
      <c r="L29" s="33" t="s">
        <v>57</v>
      </c>
      <c r="M29" s="32"/>
      <c r="N29" s="33" t="s">
        <v>21</v>
      </c>
      <c r="O29" s="32"/>
      <c r="P29" s="31" t="str">
        <f>IF(O27="","",VLOOKUP(O27,輪番,4,0))</f>
        <v>２５－１１５０</v>
      </c>
      <c r="Q29" s="56"/>
      <c r="R29" s="57"/>
      <c r="S29" s="27"/>
      <c r="T29" s="33" t="str">
        <f>IF(S27="","",VLOOKUP(S27,輪番,4,0))</f>
        <v>４３－２１１１</v>
      </c>
    </row>
    <row r="30" spans="1:20" ht="24" hidden="1" customHeight="1" x14ac:dyDescent="0.15">
      <c r="A30" s="47">
        <v>30</v>
      </c>
      <c r="B30" s="13">
        <v>12</v>
      </c>
      <c r="C30" s="14" t="str">
        <f>IF(B30="","",VLOOKUP(B30,外科1,2,0))</f>
        <v>みちこくりにっく</v>
      </c>
      <c r="D30" s="15">
        <v>18</v>
      </c>
      <c r="E30" s="16" t="str">
        <f>IF(D30="","",VLOOKUP(D30,外科2,2,0))</f>
        <v>松屋（眼）</v>
      </c>
      <c r="F30" s="18">
        <v>24</v>
      </c>
      <c r="G30" s="17" t="str">
        <f>IF(F30="","",VLOOKUP(F30,内科1,2,0))</f>
        <v>森</v>
      </c>
      <c r="H30" s="15">
        <v>0</v>
      </c>
      <c r="I30" s="15"/>
      <c r="J30" s="16" t="str">
        <f>IF(H30="","",VLOOKUP(H30,内科2,2,0))</f>
        <v>-</v>
      </c>
      <c r="K30" s="18">
        <v>9</v>
      </c>
      <c r="L30" s="19" t="str">
        <f>IF(K30="","",VLOOKUP(K30,小児科,2,0))</f>
        <v>前田</v>
      </c>
      <c r="M30" s="18">
        <v>6</v>
      </c>
      <c r="N30" s="19" t="str">
        <f>IF(M30="","",VLOOKUP(M30,髙木・小長井,2,0))</f>
        <v>吉岡</v>
      </c>
      <c r="O30" s="18">
        <v>2</v>
      </c>
      <c r="P30" s="17" t="str">
        <f>IF(O30="","",VLOOKUP(O30,輪番,2,0))</f>
        <v>西諫早病院</v>
      </c>
      <c r="Q30" s="56"/>
      <c r="R30" s="57"/>
      <c r="S30" s="13">
        <v>3</v>
      </c>
      <c r="T30" s="19" t="str">
        <f>IF(S30="","",VLOOKUP(S30,輪番,2,0))</f>
        <v>原爆諫早病院</v>
      </c>
    </row>
    <row r="31" spans="1:20" ht="24" hidden="1" customHeight="1" x14ac:dyDescent="0.15">
      <c r="A31" s="48"/>
      <c r="B31" s="20"/>
      <c r="C31" s="21" t="str">
        <f>IF(B30="","",VLOOKUP(B30,外科1,3,0))</f>
        <v>福田町</v>
      </c>
      <c r="D31" s="22"/>
      <c r="E31" s="23" t="str">
        <f>IF(D30="","",VLOOKUP(D30,外科2,3,0))</f>
        <v>多良見町</v>
      </c>
      <c r="F31" s="25"/>
      <c r="G31" s="24" t="str">
        <f>IF(F30="","",VLOOKUP(F30,内科1,3,0))</f>
        <v>山川町</v>
      </c>
      <c r="H31" s="22"/>
      <c r="I31" s="22"/>
      <c r="J31" s="23" t="str">
        <f>IF(H30="","",VLOOKUP(H30,内科2,3,0))</f>
        <v>-</v>
      </c>
      <c r="K31" s="25"/>
      <c r="L31" s="26" t="str">
        <f>IF(K30="","",VLOOKUP(K30,小児科,3,0))</f>
        <v>城見町</v>
      </c>
      <c r="M31" s="25"/>
      <c r="N31" s="26" t="str">
        <f>IF(M30="","",VLOOKUP(M30,髙木・小長井,3,0))</f>
        <v>高来町</v>
      </c>
      <c r="O31" s="25"/>
      <c r="P31" s="24" t="str">
        <f>IF(O30="","",VLOOKUP(O30,輪番,3,0))</f>
        <v>貝津町</v>
      </c>
      <c r="Q31" s="56"/>
      <c r="R31" s="57"/>
      <c r="S31" s="20"/>
      <c r="T31" s="26" t="str">
        <f>IF(S30="","",VLOOKUP(S30,輪番,3,0))</f>
        <v>多良見町</v>
      </c>
    </row>
    <row r="32" spans="1:20" ht="24" hidden="1" customHeight="1" x14ac:dyDescent="0.15">
      <c r="A32" s="49"/>
      <c r="B32" s="27"/>
      <c r="C32" s="28" t="str">
        <f>IF(B30="","",VLOOKUP(B30,外科1,4,0))</f>
        <v>２１－２５２５</v>
      </c>
      <c r="D32" s="29"/>
      <c r="E32" s="30" t="str">
        <f>IF(D30="","",VLOOKUP(D30,外科2,4,0))</f>
        <v>４３－２３１０</v>
      </c>
      <c r="F32" s="32"/>
      <c r="G32" s="31" t="str">
        <f>IF(F30="","",VLOOKUP(F30,内科1,4,0))</f>
        <v>２６－２５０１</v>
      </c>
      <c r="H32" s="29"/>
      <c r="I32" s="29"/>
      <c r="J32" s="30" t="str">
        <f>IF(H30="","",VLOOKUP(H30,内科2,4,0))</f>
        <v>-</v>
      </c>
      <c r="K32" s="32"/>
      <c r="L32" s="33" t="str">
        <f>IF(K30="","",VLOOKUP(K30,小児科,4,0))</f>
        <v>２２－８１８０</v>
      </c>
      <c r="M32" s="32"/>
      <c r="N32" s="33" t="str">
        <f>IF(M30="","",VLOOKUP(M30,髙木・小長井,4,0))</f>
        <v>３２－２０８１</v>
      </c>
      <c r="O32" s="32"/>
      <c r="P32" s="31" t="str">
        <f>IF(O30="","",VLOOKUP(O30,輪番,4,0))</f>
        <v>２５－１１５０</v>
      </c>
      <c r="Q32" s="58"/>
      <c r="R32" s="59"/>
      <c r="S32" s="27"/>
      <c r="T32" s="33" t="str">
        <f>IF(S30="","",VLOOKUP(S30,輪番,4,0))</f>
        <v>４３－２１１１</v>
      </c>
    </row>
    <row r="33" spans="1:20" ht="22.5" hidden="1" customHeight="1" x14ac:dyDescent="0.15">
      <c r="A33" s="47">
        <v>2</v>
      </c>
      <c r="B33" s="13">
        <v>8</v>
      </c>
      <c r="C33" s="14" t="str">
        <f>IF(B33="","",VLOOKUP(B33,外科1,2,0))</f>
        <v>貝田（整）</v>
      </c>
      <c r="D33" s="15">
        <v>8</v>
      </c>
      <c r="E33" s="16" t="str">
        <f>IF(D33="","",VLOOKUP(D33,外科2,2,0))</f>
        <v>末吉（形）</v>
      </c>
      <c r="F33" s="18"/>
      <c r="G33" s="17" t="str">
        <f>IF(F33="","",VLOOKUP(F33,内科1,2,0))</f>
        <v/>
      </c>
      <c r="H33" s="15"/>
      <c r="I33" s="15"/>
      <c r="J33" s="16" t="str">
        <f>IF(H33="","",VLOOKUP(H33,内科2,2,0))</f>
        <v/>
      </c>
      <c r="K33" s="18"/>
      <c r="L33" s="19" t="str">
        <f>IF(K33="","",VLOOKUP(K33,小児科,2,0))</f>
        <v/>
      </c>
      <c r="M33" s="18"/>
      <c r="N33" s="19" t="str">
        <f>IF(M33="","",VLOOKUP(M33,髙木・小長井,2,0))</f>
        <v/>
      </c>
      <c r="O33" s="18"/>
      <c r="P33" s="17" t="str">
        <f>IF(O33="","",VLOOKUP(O33,輪番,2,0))</f>
        <v/>
      </c>
      <c r="Q33" s="50" t="s">
        <v>37</v>
      </c>
      <c r="R33" s="51"/>
      <c r="S33" s="13"/>
      <c r="T33" s="19" t="str">
        <f>IF(S33="","",VLOOKUP(S33,輪番,2,0))</f>
        <v/>
      </c>
    </row>
    <row r="34" spans="1:20" ht="22.5" hidden="1" customHeight="1" x14ac:dyDescent="0.15">
      <c r="A34" s="48"/>
      <c r="B34" s="20"/>
      <c r="C34" s="21" t="str">
        <f>IF(B33="","",VLOOKUP(B33,外科1,3,0))</f>
        <v>東小路町</v>
      </c>
      <c r="D34" s="22"/>
      <c r="E34" s="23" t="str">
        <f>IF(D33="","",VLOOKUP(D33,外科2,3,0))</f>
        <v>仲沖町</v>
      </c>
      <c r="F34" s="25"/>
      <c r="G34" s="24" t="str">
        <f>IF(F33="","",VLOOKUP(F33,内科1,3,0))</f>
        <v/>
      </c>
      <c r="H34" s="22"/>
      <c r="I34" s="22"/>
      <c r="J34" s="23" t="str">
        <f>IF(H33="","",VLOOKUP(H33,内科2,3,0))</f>
        <v/>
      </c>
      <c r="K34" s="25"/>
      <c r="L34" s="26" t="str">
        <f>IF(K33="","",VLOOKUP(K33,小児科,3,0))</f>
        <v/>
      </c>
      <c r="M34" s="25"/>
      <c r="N34" s="26" t="str">
        <f>IF(M33="","",VLOOKUP(M33,髙木・小長井,3,0))</f>
        <v/>
      </c>
      <c r="O34" s="25"/>
      <c r="P34" s="24" t="str">
        <f>IF(O33="","",VLOOKUP(O33,輪番,3,0))</f>
        <v/>
      </c>
      <c r="Q34" s="52" t="s">
        <v>40</v>
      </c>
      <c r="R34" s="53"/>
      <c r="S34" s="20"/>
      <c r="T34" s="26" t="str">
        <f>IF(S33="","",VLOOKUP(S33,輪番,3,0))</f>
        <v/>
      </c>
    </row>
    <row r="35" spans="1:20" ht="22.5" hidden="1" customHeight="1" x14ac:dyDescent="0.15">
      <c r="A35" s="49"/>
      <c r="B35" s="27"/>
      <c r="C35" s="28" t="str">
        <f>IF(B33="","",VLOOKUP(B33,外科1,4,0))</f>
        <v>２２－０３３６</v>
      </c>
      <c r="D35" s="29"/>
      <c r="E35" s="30" t="str">
        <f>IF(D33="","",VLOOKUP(D33,外科2,4,0))</f>
        <v>２２－８３３５</v>
      </c>
      <c r="F35" s="32"/>
      <c r="G35" s="31" t="str">
        <f>IF(F33="","",VLOOKUP(F33,内科1,4,0))</f>
        <v/>
      </c>
      <c r="H35" s="29"/>
      <c r="I35" s="29"/>
      <c r="J35" s="30" t="str">
        <f>IF(H33="","",VLOOKUP(H33,内科2,4,0))</f>
        <v/>
      </c>
      <c r="K35" s="32"/>
      <c r="L35" s="33" t="str">
        <f>IF(K33="","",VLOOKUP(K33,小児科,4,0))</f>
        <v/>
      </c>
      <c r="M35" s="32"/>
      <c r="N35" s="33" t="str">
        <f>IF(M33="","",VLOOKUP(M33,髙木・小長井,4,0))</f>
        <v/>
      </c>
      <c r="O35" s="32"/>
      <c r="P35" s="31" t="str">
        <f>IF(O33="","",VLOOKUP(O33,輪番,4,0))</f>
        <v/>
      </c>
      <c r="Q35" s="54" t="s">
        <v>43</v>
      </c>
      <c r="R35" s="55"/>
      <c r="S35" s="27"/>
      <c r="T35" s="33" t="str">
        <f>IF(S33="","",VLOOKUP(S33,輪番,4,0))</f>
        <v/>
      </c>
    </row>
    <row r="36" spans="1:20" ht="22.5" hidden="1" customHeight="1" x14ac:dyDescent="0.15">
      <c r="A36" s="47">
        <v>3</v>
      </c>
      <c r="B36" s="13">
        <v>9</v>
      </c>
      <c r="C36" s="14" t="str">
        <f>IF(B36="","",VLOOKUP(B36,外科1,2,0))</f>
        <v>コムタ（外・整）</v>
      </c>
      <c r="D36" s="15">
        <v>9</v>
      </c>
      <c r="E36" s="16" t="str">
        <f>IF(D36="","",VLOOKUP(D36,外科2,2,0))</f>
        <v>助村（眼）</v>
      </c>
      <c r="F36" s="18"/>
      <c r="G36" s="17" t="str">
        <f>IF(F36="","",VLOOKUP(F36,内科1,2,0))</f>
        <v/>
      </c>
      <c r="H36" s="15"/>
      <c r="I36" s="15"/>
      <c r="J36" s="16" t="str">
        <f>IF(H36="","",VLOOKUP(H36,内科2,2,0))</f>
        <v/>
      </c>
      <c r="K36" s="18"/>
      <c r="L36" s="19" t="str">
        <f>IF(K36="","",VLOOKUP(K36,小児科,2,0))</f>
        <v/>
      </c>
      <c r="M36" s="18"/>
      <c r="N36" s="19" t="str">
        <f>IF(M36="","",VLOOKUP(M36,髙木・小長井,2,0))</f>
        <v/>
      </c>
      <c r="O36" s="18"/>
      <c r="P36" s="17" t="str">
        <f>IF(O36="","",VLOOKUP(O36,輪番,2,0))</f>
        <v/>
      </c>
      <c r="Q36" s="50" t="s">
        <v>37</v>
      </c>
      <c r="R36" s="51"/>
      <c r="S36" s="13"/>
      <c r="T36" s="19" t="str">
        <f>IF(S36="","",VLOOKUP(S36,輪番,2,0))</f>
        <v/>
      </c>
    </row>
    <row r="37" spans="1:20" ht="22.5" hidden="1" customHeight="1" x14ac:dyDescent="0.15">
      <c r="A37" s="48"/>
      <c r="B37" s="20"/>
      <c r="C37" s="21" t="str">
        <f>IF(B36="","",VLOOKUP(B36,外科1,3,0))</f>
        <v>幸町</v>
      </c>
      <c r="D37" s="22"/>
      <c r="E37" s="23" t="str">
        <f>IF(D36="","",VLOOKUP(D36,外科2,3,0))</f>
        <v>山川町</v>
      </c>
      <c r="F37" s="25"/>
      <c r="G37" s="24" t="str">
        <f>IF(F36="","",VLOOKUP(F36,内科1,3,0))</f>
        <v/>
      </c>
      <c r="H37" s="22"/>
      <c r="I37" s="22"/>
      <c r="J37" s="23" t="str">
        <f>IF(H36="","",VLOOKUP(H36,内科2,3,0))</f>
        <v/>
      </c>
      <c r="K37" s="25"/>
      <c r="L37" s="26" t="str">
        <f>IF(K36="","",VLOOKUP(K36,小児科,3,0))</f>
        <v/>
      </c>
      <c r="M37" s="25"/>
      <c r="N37" s="26" t="str">
        <f>IF(M36="","",VLOOKUP(M36,髙木・小長井,3,0))</f>
        <v/>
      </c>
      <c r="O37" s="25"/>
      <c r="P37" s="24" t="str">
        <f>IF(O36="","",VLOOKUP(O36,輪番,3,0))</f>
        <v/>
      </c>
      <c r="Q37" s="52" t="s">
        <v>40</v>
      </c>
      <c r="R37" s="53"/>
      <c r="S37" s="20"/>
      <c r="T37" s="26" t="str">
        <f>IF(S36="","",VLOOKUP(S36,輪番,3,0))</f>
        <v/>
      </c>
    </row>
    <row r="38" spans="1:20" ht="22.5" hidden="1" customHeight="1" x14ac:dyDescent="0.15">
      <c r="A38" s="49"/>
      <c r="B38" s="27"/>
      <c r="C38" s="28" t="str">
        <f>IF(B36="","",VLOOKUP(B36,外科1,4,0))</f>
        <v>２２－２５９７</v>
      </c>
      <c r="D38" s="29"/>
      <c r="E38" s="30" t="str">
        <f>IF(D36="","",VLOOKUP(D36,外科2,4,0))</f>
        <v>２６－７１８１</v>
      </c>
      <c r="F38" s="32"/>
      <c r="G38" s="31" t="str">
        <f>IF(F36="","",VLOOKUP(F36,内科1,4,0))</f>
        <v/>
      </c>
      <c r="H38" s="29"/>
      <c r="I38" s="29"/>
      <c r="J38" s="30" t="str">
        <f>IF(H36="","",VLOOKUP(H36,内科2,4,0))</f>
        <v/>
      </c>
      <c r="K38" s="32"/>
      <c r="L38" s="33" t="str">
        <f>IF(K36="","",VLOOKUP(K36,小児科,4,0))</f>
        <v/>
      </c>
      <c r="M38" s="32"/>
      <c r="N38" s="33" t="str">
        <f>IF(M36="","",VLOOKUP(M36,髙木・小長井,4,0))</f>
        <v/>
      </c>
      <c r="O38" s="32"/>
      <c r="P38" s="31" t="str">
        <f>IF(O36="","",VLOOKUP(O36,輪番,4,0))</f>
        <v/>
      </c>
      <c r="Q38" s="54" t="s">
        <v>43</v>
      </c>
      <c r="R38" s="55"/>
      <c r="S38" s="27"/>
      <c r="T38" s="33" t="str">
        <f>IF(S36="","",VLOOKUP(S36,輪番,4,0))</f>
        <v/>
      </c>
    </row>
    <row r="39" spans="1:20" ht="22.5" hidden="1" customHeight="1" x14ac:dyDescent="0.15">
      <c r="A39" s="47">
        <v>4</v>
      </c>
      <c r="B39" s="13">
        <v>10</v>
      </c>
      <c r="C39" s="14" t="str">
        <f>IF(B39="","",VLOOKUP(B39,外科1,2,0))</f>
        <v>しば（整）</v>
      </c>
      <c r="D39" s="15">
        <v>10</v>
      </c>
      <c r="E39" s="16" t="str">
        <f>IF(D39="","",VLOOKUP(D39,外科2,2,0))</f>
        <v>田中（耳）</v>
      </c>
      <c r="F39" s="18"/>
      <c r="G39" s="17" t="str">
        <f>IF(F39="","",VLOOKUP(F39,内科1,2,0))</f>
        <v/>
      </c>
      <c r="H39" s="15"/>
      <c r="I39" s="15"/>
      <c r="J39" s="16" t="str">
        <f>IF(H39="","",VLOOKUP(H39,内科2,2,0))</f>
        <v/>
      </c>
      <c r="K39" s="18"/>
      <c r="L39" s="19" t="str">
        <f>IF(K39="","",VLOOKUP(K39,小児科,2,0))</f>
        <v/>
      </c>
      <c r="M39" s="18"/>
      <c r="N39" s="19" t="str">
        <f>IF(M39="","",VLOOKUP(M39,髙木・小長井,2,0))</f>
        <v/>
      </c>
      <c r="O39" s="18"/>
      <c r="P39" s="17" t="str">
        <f>IF(O39="","",VLOOKUP(O39,輪番,2,0))</f>
        <v/>
      </c>
      <c r="Q39" s="50" t="s">
        <v>37</v>
      </c>
      <c r="R39" s="51"/>
      <c r="S39" s="13"/>
      <c r="T39" s="19" t="str">
        <f>IF(S39="","",VLOOKUP(S39,輪番,2,0))</f>
        <v/>
      </c>
    </row>
    <row r="40" spans="1:20" ht="22.5" hidden="1" customHeight="1" x14ac:dyDescent="0.15">
      <c r="A40" s="48"/>
      <c r="B40" s="20"/>
      <c r="C40" s="21" t="str">
        <f>IF(B39="","",VLOOKUP(B39,外科1,3,0))</f>
        <v>永昌東町</v>
      </c>
      <c r="D40" s="22"/>
      <c r="E40" s="23" t="str">
        <f>IF(D39="","",VLOOKUP(D39,外科2,3,0))</f>
        <v>天満町</v>
      </c>
      <c r="F40" s="25"/>
      <c r="G40" s="24" t="str">
        <f>IF(F39="","",VLOOKUP(F39,内科1,3,0))</f>
        <v/>
      </c>
      <c r="H40" s="22"/>
      <c r="I40" s="22"/>
      <c r="J40" s="23" t="str">
        <f>IF(H39="","",VLOOKUP(H39,内科2,3,0))</f>
        <v/>
      </c>
      <c r="K40" s="25"/>
      <c r="L40" s="26" t="str">
        <f>IF(K39="","",VLOOKUP(K39,小児科,3,0))</f>
        <v/>
      </c>
      <c r="M40" s="25"/>
      <c r="N40" s="26" t="str">
        <f>IF(M39="","",VLOOKUP(M39,髙木・小長井,3,0))</f>
        <v/>
      </c>
      <c r="O40" s="25"/>
      <c r="P40" s="24" t="str">
        <f>IF(O39="","",VLOOKUP(O39,輪番,3,0))</f>
        <v/>
      </c>
      <c r="Q40" s="52" t="s">
        <v>40</v>
      </c>
      <c r="R40" s="53"/>
      <c r="S40" s="20"/>
      <c r="T40" s="26" t="str">
        <f>IF(S39="","",VLOOKUP(S39,輪番,3,0))</f>
        <v/>
      </c>
    </row>
    <row r="41" spans="1:20" ht="22.5" hidden="1" customHeight="1" x14ac:dyDescent="0.15">
      <c r="A41" s="49"/>
      <c r="B41" s="27"/>
      <c r="C41" s="28" t="str">
        <f>IF(B39="","",VLOOKUP(B39,外科1,4,0))</f>
        <v>２２－１０８６</v>
      </c>
      <c r="D41" s="29"/>
      <c r="E41" s="30" t="str">
        <f>IF(D39="","",VLOOKUP(D39,外科2,4,0))</f>
        <v>２３－８３６８</v>
      </c>
      <c r="F41" s="32"/>
      <c r="G41" s="31" t="str">
        <f>IF(F39="","",VLOOKUP(F39,内科1,4,0))</f>
        <v/>
      </c>
      <c r="H41" s="29"/>
      <c r="I41" s="29"/>
      <c r="J41" s="30" t="str">
        <f>IF(H39="","",VLOOKUP(H39,内科2,4,0))</f>
        <v/>
      </c>
      <c r="K41" s="32"/>
      <c r="L41" s="33" t="str">
        <f>IF(K39="","",VLOOKUP(K39,小児科,4,0))</f>
        <v/>
      </c>
      <c r="M41" s="32"/>
      <c r="N41" s="33" t="str">
        <f>IF(M39="","",VLOOKUP(M39,髙木・小長井,4,0))</f>
        <v/>
      </c>
      <c r="O41" s="32"/>
      <c r="P41" s="31" t="str">
        <f>IF(O39="","",VLOOKUP(O39,輪番,4,0))</f>
        <v/>
      </c>
      <c r="Q41" s="54" t="s">
        <v>43</v>
      </c>
      <c r="R41" s="55"/>
      <c r="S41" s="27"/>
      <c r="T41" s="33" t="str">
        <f>IF(S39="","",VLOOKUP(S39,輪番,4,0))</f>
        <v/>
      </c>
    </row>
    <row r="42" spans="1:20" ht="22.5" hidden="1" customHeight="1" x14ac:dyDescent="0.15">
      <c r="A42" s="47"/>
      <c r="B42" s="13">
        <v>11</v>
      </c>
      <c r="C42" s="14" t="str">
        <f>IF(B42="","",VLOOKUP(B42,外科1,2,0))</f>
        <v>菅（整）</v>
      </c>
      <c r="D42" s="15">
        <v>11</v>
      </c>
      <c r="E42" s="16" t="str">
        <f>IF(D42="","",VLOOKUP(D42,外科2,2,0))</f>
        <v>たぶち（耳）</v>
      </c>
      <c r="F42" s="18"/>
      <c r="G42" s="17" t="str">
        <f>IF(F42="","",VLOOKUP(F42,内科1,2,0))</f>
        <v/>
      </c>
      <c r="H42" s="15"/>
      <c r="I42" s="15"/>
      <c r="J42" s="16" t="str">
        <f>IF(H42="","",VLOOKUP(H42,内科2,2,0))</f>
        <v/>
      </c>
      <c r="K42" s="18"/>
      <c r="L42" s="19" t="str">
        <f>IF(K42="","",VLOOKUP(K42,小児科,2,0))</f>
        <v/>
      </c>
      <c r="M42" s="18"/>
      <c r="N42" s="19" t="str">
        <f>IF(M42="","",VLOOKUP(M42,髙木・小長井,2,0))</f>
        <v/>
      </c>
      <c r="O42" s="18"/>
      <c r="P42" s="17" t="str">
        <f>IF(O42="","",VLOOKUP(O42,輪番,2,0))</f>
        <v/>
      </c>
      <c r="Q42" s="50" t="s">
        <v>37</v>
      </c>
      <c r="R42" s="51"/>
      <c r="S42" s="13"/>
      <c r="T42" s="19" t="str">
        <f>IF(S42="","",VLOOKUP(S42,輪番,2,0))</f>
        <v/>
      </c>
    </row>
    <row r="43" spans="1:20" ht="22.5" hidden="1" customHeight="1" x14ac:dyDescent="0.15">
      <c r="A43" s="48"/>
      <c r="B43" s="20"/>
      <c r="C43" s="21" t="str">
        <f>IF(B42="","",VLOOKUP(B42,外科1,3,0))</f>
        <v>小野町</v>
      </c>
      <c r="D43" s="22"/>
      <c r="E43" s="23" t="str">
        <f>IF(D42="","",VLOOKUP(D42,外科2,3,0))</f>
        <v>小野町</v>
      </c>
      <c r="F43" s="25"/>
      <c r="G43" s="24" t="str">
        <f>IF(F42="","",VLOOKUP(F42,内科1,3,0))</f>
        <v/>
      </c>
      <c r="H43" s="22"/>
      <c r="I43" s="22"/>
      <c r="J43" s="23" t="str">
        <f>IF(H42="","",VLOOKUP(H42,内科2,3,0))</f>
        <v/>
      </c>
      <c r="K43" s="25"/>
      <c r="L43" s="26" t="str">
        <f>IF(K42="","",VLOOKUP(K42,小児科,3,0))</f>
        <v/>
      </c>
      <c r="M43" s="25"/>
      <c r="N43" s="26" t="str">
        <f>IF(M42="","",VLOOKUP(M42,髙木・小長井,3,0))</f>
        <v/>
      </c>
      <c r="O43" s="25"/>
      <c r="P43" s="24" t="str">
        <f>IF(O42="","",VLOOKUP(O42,輪番,3,0))</f>
        <v/>
      </c>
      <c r="Q43" s="52" t="s">
        <v>40</v>
      </c>
      <c r="R43" s="53"/>
      <c r="S43" s="20"/>
      <c r="T43" s="26" t="str">
        <f>IF(S42="","",VLOOKUP(S42,輪番,3,0))</f>
        <v/>
      </c>
    </row>
    <row r="44" spans="1:20" ht="22.5" hidden="1" customHeight="1" x14ac:dyDescent="0.15">
      <c r="A44" s="49"/>
      <c r="B44" s="27"/>
      <c r="C44" s="28" t="str">
        <f>IF(B42="","",VLOOKUP(B42,外科1,4,0))</f>
        <v>２３－２３８８</v>
      </c>
      <c r="D44" s="29"/>
      <c r="E44" s="30" t="str">
        <f>IF(D42="","",VLOOKUP(D42,外科2,4,0))</f>
        <v>３５－５５６６</v>
      </c>
      <c r="F44" s="32"/>
      <c r="G44" s="31" t="str">
        <f>IF(F42="","",VLOOKUP(F42,内科1,4,0))</f>
        <v/>
      </c>
      <c r="H44" s="29"/>
      <c r="I44" s="29"/>
      <c r="J44" s="30" t="str">
        <f>IF(H42="","",VLOOKUP(H42,内科2,4,0))</f>
        <v/>
      </c>
      <c r="K44" s="32"/>
      <c r="L44" s="33" t="str">
        <f>IF(K42="","",VLOOKUP(K42,小児科,4,0))</f>
        <v/>
      </c>
      <c r="M44" s="32"/>
      <c r="N44" s="33" t="str">
        <f>IF(M42="","",VLOOKUP(M42,髙木・小長井,4,0))</f>
        <v/>
      </c>
      <c r="O44" s="32"/>
      <c r="P44" s="31" t="str">
        <f>IF(O42="","",VLOOKUP(O42,輪番,4,0))</f>
        <v/>
      </c>
      <c r="Q44" s="54" t="s">
        <v>43</v>
      </c>
      <c r="R44" s="55"/>
      <c r="S44" s="27"/>
      <c r="T44" s="33" t="str">
        <f>IF(S42="","",VLOOKUP(S42,輪番,4,0))</f>
        <v/>
      </c>
    </row>
    <row r="45" spans="1:20" ht="14.25" x14ac:dyDescent="0.1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84" customFormat="1" ht="23.25" customHeight="1" x14ac:dyDescent="0.15">
      <c r="A46" s="83" t="s">
        <v>61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s="84" customFormat="1" ht="23.25" customHeight="1" x14ac:dyDescent="0.15">
      <c r="A47" s="85" t="s">
        <v>62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</row>
    <row r="48" spans="1:20" s="84" customFormat="1" ht="23.25" customHeight="1" x14ac:dyDescent="0.15">
      <c r="A48" s="83" t="s">
        <v>64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</row>
    <row r="49" spans="1:20" s="84" customFormat="1" ht="23.25" customHeight="1" x14ac:dyDescent="0.15">
      <c r="A49" s="83" t="s">
        <v>63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</row>
    <row r="50" spans="1:20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</sheetData>
  <mergeCells count="47">
    <mergeCell ref="A7:T7"/>
    <mergeCell ref="L2:P2"/>
    <mergeCell ref="L3:P3"/>
    <mergeCell ref="R4:T4"/>
    <mergeCell ref="R5:T5"/>
    <mergeCell ref="A6:T6"/>
    <mergeCell ref="A8:T8"/>
    <mergeCell ref="A10:A11"/>
    <mergeCell ref="C10:E11"/>
    <mergeCell ref="G10:J11"/>
    <mergeCell ref="L10:L11"/>
    <mergeCell ref="N10:N11"/>
    <mergeCell ref="P10:T10"/>
    <mergeCell ref="Q11:R11"/>
    <mergeCell ref="A12:A14"/>
    <mergeCell ref="Q12:R20"/>
    <mergeCell ref="A15:A17"/>
    <mergeCell ref="A18:A20"/>
    <mergeCell ref="A21:A23"/>
    <mergeCell ref="Q21:R21"/>
    <mergeCell ref="Q22:R22"/>
    <mergeCell ref="Q23:R23"/>
    <mergeCell ref="A24:A26"/>
    <mergeCell ref="Q24:R32"/>
    <mergeCell ref="A27:A29"/>
    <mergeCell ref="A30:A32"/>
    <mergeCell ref="A33:A35"/>
    <mergeCell ref="Q33:R33"/>
    <mergeCell ref="Q34:R34"/>
    <mergeCell ref="Q35:R35"/>
    <mergeCell ref="A36:A38"/>
    <mergeCell ref="Q36:R36"/>
    <mergeCell ref="Q37:R37"/>
    <mergeCell ref="Q38:R38"/>
    <mergeCell ref="A39:A41"/>
    <mergeCell ref="Q39:R39"/>
    <mergeCell ref="Q40:R40"/>
    <mergeCell ref="Q41:R41"/>
    <mergeCell ref="A49:T49"/>
    <mergeCell ref="A50:T50"/>
    <mergeCell ref="A51:T51"/>
    <mergeCell ref="A42:A44"/>
    <mergeCell ref="Q42:R42"/>
    <mergeCell ref="Q43:R43"/>
    <mergeCell ref="Q44:R44"/>
    <mergeCell ref="A46:T46"/>
    <mergeCell ref="A48:T48"/>
  </mergeCells>
  <phoneticPr fontId="1"/>
  <printOptions horizontalCentered="1"/>
  <pageMargins left="0.39370078740157483" right="0.19685039370078741" top="0.59055118110236227" bottom="0.39370078740157483" header="0.51181102362204722" footer="0.51181102362204722"/>
  <pageSetup paperSize="9" scale="73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2024-04-22T06:09:22Z</cp:lastPrinted>
  <dcterms:created xsi:type="dcterms:W3CDTF">2024-03-08T02:36:38Z</dcterms:created>
  <dcterms:modified xsi:type="dcterms:W3CDTF">2024-04-22T06:16:47Z</dcterms:modified>
</cp:coreProperties>
</file>